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.chernyh\AppData\Local\Microsoft\Windows\INetCache\Content.Outlook\E48H2833\"/>
    </mc:Choice>
  </mc:AlternateContent>
  <xr:revisionPtr revIDLastSave="870" documentId="8_{F6C02616-8C7E-4670-8B2A-CF4675E898C9}" xr6:coauthVersionLast="47" xr6:coauthVersionMax="47" xr10:uidLastSave="{4133994E-6E91-4D0D-9B44-BFFC9C5A13A0}"/>
  <bookViews>
    <workbookView xWindow="-120" yWindow="-120" windowWidth="29040" windowHeight="15840" xr2:uid="{6C16B2AF-BCCC-47C0-BF88-76A081C42A05}"/>
  </bookViews>
  <sheets>
    <sheet name="Лист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" l="1"/>
  <c r="D23" i="1"/>
  <c r="D24" i="1"/>
  <c r="D43" i="1"/>
  <c r="D42" i="1"/>
  <c r="D39" i="1"/>
  <c r="D38" i="1"/>
  <c r="D41" i="1"/>
  <c r="D40" i="1"/>
  <c r="D37" i="1"/>
  <c r="D36" i="1"/>
  <c r="D34" i="1"/>
  <c r="D32" i="1"/>
  <c r="D31" i="1"/>
  <c r="D28" i="1"/>
  <c r="D29" i="1"/>
  <c r="D30" i="1" s="1"/>
  <c r="D20" i="1"/>
  <c r="D22" i="1"/>
  <c r="D18" i="1"/>
  <c r="D19" i="1" s="1"/>
  <c r="D16" i="1"/>
  <c r="D17" i="1" s="1"/>
  <c r="D14" i="1"/>
  <c r="D15" i="1" s="1"/>
  <c r="D13" i="1"/>
  <c r="D12" i="1"/>
  <c r="D8" i="1"/>
  <c r="D9" i="1" s="1"/>
  <c r="D10" i="1" s="1"/>
  <c r="D7" i="1"/>
  <c r="D25" i="1" s="1"/>
  <c r="D26" i="1" l="1"/>
  <c r="D27" i="1"/>
</calcChain>
</file>

<file path=xl/sharedStrings.xml><?xml version="1.0" encoding="utf-8"?>
<sst xmlns="http://schemas.openxmlformats.org/spreadsheetml/2006/main" count="103" uniqueCount="71">
  <si>
    <t>Приложение № 1 к ТЗ</t>
  </si>
  <si>
    <t xml:space="preserve">Ведомость объемов работ по ремонту  кровели склада ООО "АГРОЛИПЕЦК" </t>
  </si>
  <si>
    <t>Объекты недвижимого имущества расположены на земельном участке с кадастровым                                              № 48:16:1170201:0130</t>
  </si>
  <si>
    <t xml:space="preserve"> "Зерносклад литер "Д", входящий в состав Производственно-складского комплекса                                       (кадастровый номер № 48:16:1170201:229) </t>
  </si>
  <si>
    <t>№ п/п</t>
  </si>
  <si>
    <t>Наименование работ и затрат</t>
  </si>
  <si>
    <t>ед. изм</t>
  </si>
  <si>
    <t>кол-во</t>
  </si>
  <si>
    <t xml:space="preserve">Демонтаж покрытия кровли из профлиста </t>
  </si>
  <si>
    <t>м2</t>
  </si>
  <si>
    <t>37 длина кровли, 15,5 -длина ската фронтона</t>
  </si>
  <si>
    <t>Демонтаж обрешетки из уголка 90*90*6 мм</t>
  </si>
  <si>
    <t>т</t>
  </si>
  <si>
    <t>15 шт*6,5 м</t>
  </si>
  <si>
    <t>Монтаж обрешетки из уголка 90*90*6 мм</t>
  </si>
  <si>
    <t>уголок 90*90*6 мм</t>
  </si>
  <si>
    <t>Грунт ГФ-021</t>
  </si>
  <si>
    <t>кг</t>
  </si>
  <si>
    <t>4</t>
  </si>
  <si>
    <t>Демонтаж железобетонной плиты ограждения (6 мп)</t>
  </si>
  <si>
    <t>м3</t>
  </si>
  <si>
    <t>6*2,6*0,25 м</t>
  </si>
  <si>
    <t>5</t>
  </si>
  <si>
    <t>Разработка грунта под фундамент</t>
  </si>
  <si>
    <t>6*0,55*0,3</t>
  </si>
  <si>
    <t>6</t>
  </si>
  <si>
    <t>устройство песчаного основания толщиной 200 мм с уплотнением</t>
  </si>
  <si>
    <t>песок среднезернистый</t>
  </si>
  <si>
    <t>7</t>
  </si>
  <si>
    <t>устройство щебеночного основания толщиной 100 мм с уплотнением</t>
  </si>
  <si>
    <t>щебень фр 20-40 мм</t>
  </si>
  <si>
    <t>8</t>
  </si>
  <si>
    <t>бетонирование фундамента толщиной 250 мм под кирпичную стенку</t>
  </si>
  <si>
    <t>бетон М 200</t>
  </si>
  <si>
    <t>сетка  сварная дорожная 100х100х5 мм</t>
  </si>
  <si>
    <t>9</t>
  </si>
  <si>
    <t>Кирпичная кладка стен толщиной 1/2 кирпича</t>
  </si>
  <si>
    <t>Кирпич силикатный полнотелый одинарный, марка 100, размер 250x120x65 мм</t>
  </si>
  <si>
    <t>шт</t>
  </si>
  <si>
    <t>Раствор цементно-песчаный В 7,5</t>
  </si>
  <si>
    <t>10</t>
  </si>
  <si>
    <t>Устройство покрытий кровли</t>
  </si>
  <si>
    <t>лист профилированный НС 35-0,7</t>
  </si>
  <si>
    <t>саморезы кровельные с прокладкой ЭПДМ 4,8х19 ОЦ</t>
  </si>
  <si>
    <t>11</t>
  </si>
  <si>
    <t>Монтаж планки коньковой 300 ОЦ</t>
  </si>
  <si>
    <t>мп</t>
  </si>
  <si>
    <t>сталь оцинкованная 0,7 мм</t>
  </si>
  <si>
    <t>ширина полки 300 мм</t>
  </si>
  <si>
    <t>уплотнитель НС-35х1000-А/В (шт)</t>
  </si>
  <si>
    <t>длина 1 м</t>
  </si>
  <si>
    <t>12</t>
  </si>
  <si>
    <t>узел крепления плит к металлическим стойкам</t>
  </si>
  <si>
    <t>сталь круглая А1 ф16 мм</t>
  </si>
  <si>
    <t>13</t>
  </si>
  <si>
    <t>устройство стен из сетки-рабицы</t>
  </si>
  <si>
    <t>сетка-рабица 35*35*1,4 мм, цинк</t>
  </si>
  <si>
    <t>труба 40*20*3 мм</t>
  </si>
  <si>
    <t>150+48</t>
  </si>
  <si>
    <t>14</t>
  </si>
  <si>
    <t>монтаж ворот распашных под навесной замок, с засовами (1 шт)</t>
  </si>
  <si>
    <t>6*4,5 м</t>
  </si>
  <si>
    <t>труба 80*80*3 мм</t>
  </si>
  <si>
    <t>труба 40*40*3 мм (перемычки)</t>
  </si>
  <si>
    <t>42 мп (по 4 шт вертикально и горизонтально)</t>
  </si>
  <si>
    <t>навесы (по 3 шт на каждую створку)</t>
  </si>
  <si>
    <t>пластины 100*50*3 мм (крепить навесы)</t>
  </si>
  <si>
    <t>6 шт</t>
  </si>
  <si>
    <t>Колесо с пружинным затвором 4 дюйма</t>
  </si>
  <si>
    <t>15</t>
  </si>
  <si>
    <t>вывоз мусора на расстояние с утилизацией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</si>
</sst>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D09C1-E523-4F0F-9F6E-588AC2F36C0D}">
  <dimension ref="A1:J45"/>
  <sheetViews>
    <sheetView tabSelected="1" topLeftCell="A24" workbookViewId="0">
      <selection activeCell="A42" sqref="A42:XFD42"/>
    </sheetView>
  </sheetViews>
  <sheetFormatPr defaultRowHeight="15.75"/>
  <cols>
    <col min="1" max="1" width="9.140625" style="3"/>
    <col min="2" max="2" width="59" style="3" customWidth="1"/>
    <col min="3" max="3" width="18.85546875" style="3" customWidth="1"/>
    <col min="4" max="4" width="20.42578125" style="3" customWidth="1"/>
    <col min="5" max="5" width="9.140625" style="3" customWidth="1"/>
    <col min="6" max="16384" width="9.140625" style="3"/>
  </cols>
  <sheetData>
    <row r="1" spans="1:10">
      <c r="D1" s="1" t="s">
        <v>0</v>
      </c>
    </row>
    <row r="2" spans="1:10" ht="54.75" customHeight="1">
      <c r="A2" s="10" t="s">
        <v>1</v>
      </c>
      <c r="B2" s="10"/>
      <c r="C2" s="10"/>
      <c r="D2" s="10"/>
      <c r="E2" s="2"/>
      <c r="F2" s="2"/>
      <c r="G2" s="2"/>
      <c r="H2" s="2"/>
    </row>
    <row r="3" spans="1:10" ht="50.25" customHeight="1">
      <c r="A3" s="14" t="s">
        <v>2</v>
      </c>
      <c r="B3" s="14"/>
      <c r="C3" s="14"/>
      <c r="D3" s="14"/>
    </row>
    <row r="4" spans="1:10" ht="40.5" customHeight="1">
      <c r="A4" s="15" t="s">
        <v>3</v>
      </c>
      <c r="B4" s="15"/>
      <c r="C4" s="15"/>
      <c r="D4" s="15"/>
      <c r="G4" s="4"/>
    </row>
    <row r="5" spans="1:10" ht="40.5" customHeight="1">
      <c r="A5" s="12" t="s">
        <v>4</v>
      </c>
      <c r="B5" s="12" t="s">
        <v>5</v>
      </c>
      <c r="C5" s="12" t="s">
        <v>6</v>
      </c>
      <c r="D5" s="11" t="s">
        <v>7</v>
      </c>
      <c r="G5" s="4"/>
    </row>
    <row r="6" spans="1:10">
      <c r="A6" s="19"/>
      <c r="B6" s="19"/>
      <c r="C6" s="19"/>
      <c r="D6" s="12"/>
    </row>
    <row r="7" spans="1:10">
      <c r="A7" s="6">
        <v>1</v>
      </c>
      <c r="B7" s="5" t="s">
        <v>8</v>
      </c>
      <c r="C7" s="8" t="s">
        <v>9</v>
      </c>
      <c r="D7" s="9">
        <f>31*37</f>
        <v>1147</v>
      </c>
      <c r="E7" s="17" t="s">
        <v>10</v>
      </c>
      <c r="F7" s="18"/>
      <c r="G7" s="18"/>
      <c r="H7" s="18"/>
      <c r="I7" s="18"/>
      <c r="J7" s="18"/>
    </row>
    <row r="8" spans="1:10">
      <c r="A8" s="6">
        <v>2</v>
      </c>
      <c r="B8" s="7" t="s">
        <v>11</v>
      </c>
      <c r="C8" s="8" t="s">
        <v>12</v>
      </c>
      <c r="D8" s="9">
        <f>15*6.5*0.0085</f>
        <v>0.8287500000000001</v>
      </c>
      <c r="E8" s="3" t="s">
        <v>13</v>
      </c>
    </row>
    <row r="9" spans="1:10">
      <c r="A9" s="6">
        <v>3</v>
      </c>
      <c r="B9" s="7" t="s">
        <v>14</v>
      </c>
      <c r="C9" s="8" t="s">
        <v>12</v>
      </c>
      <c r="D9" s="9">
        <f>D8</f>
        <v>0.8287500000000001</v>
      </c>
    </row>
    <row r="10" spans="1:10">
      <c r="A10" s="6"/>
      <c r="B10" s="7" t="s">
        <v>15</v>
      </c>
      <c r="C10" s="8" t="s">
        <v>12</v>
      </c>
      <c r="D10" s="9">
        <f>D9</f>
        <v>0.8287500000000001</v>
      </c>
    </row>
    <row r="11" spans="1:10">
      <c r="A11" s="6"/>
      <c r="B11" s="7" t="s">
        <v>16</v>
      </c>
      <c r="C11" s="8" t="s">
        <v>17</v>
      </c>
      <c r="D11" s="9">
        <v>0.2</v>
      </c>
    </row>
    <row r="12" spans="1:10">
      <c r="A12" s="6" t="s">
        <v>18</v>
      </c>
      <c r="B12" s="7" t="s">
        <v>19</v>
      </c>
      <c r="C12" s="8" t="s">
        <v>20</v>
      </c>
      <c r="D12" s="9">
        <f>6*2.6*0.25</f>
        <v>3.9000000000000004</v>
      </c>
      <c r="E12" s="3" t="s">
        <v>21</v>
      </c>
    </row>
    <row r="13" spans="1:10">
      <c r="A13" s="6" t="s">
        <v>22</v>
      </c>
      <c r="B13" s="7" t="s">
        <v>23</v>
      </c>
      <c r="C13" s="8" t="s">
        <v>20</v>
      </c>
      <c r="D13" s="9">
        <f>6*0.55*0.3</f>
        <v>0.99</v>
      </c>
      <c r="E13" s="3" t="s">
        <v>24</v>
      </c>
    </row>
    <row r="14" spans="1:10" ht="31.5">
      <c r="A14" s="6" t="s">
        <v>25</v>
      </c>
      <c r="B14" s="7" t="s">
        <v>26</v>
      </c>
      <c r="C14" s="8" t="s">
        <v>20</v>
      </c>
      <c r="D14" s="9">
        <f>6*0.2*0.3</f>
        <v>0.36000000000000004</v>
      </c>
    </row>
    <row r="15" spans="1:10">
      <c r="A15" s="6"/>
      <c r="B15" s="7" t="s">
        <v>27</v>
      </c>
      <c r="C15" s="8" t="s">
        <v>20</v>
      </c>
      <c r="D15" s="9">
        <f>D14*1.1</f>
        <v>0.39600000000000007</v>
      </c>
    </row>
    <row r="16" spans="1:10" ht="31.5">
      <c r="A16" s="6" t="s">
        <v>28</v>
      </c>
      <c r="B16" s="7" t="s">
        <v>29</v>
      </c>
      <c r="C16" s="8" t="s">
        <v>20</v>
      </c>
      <c r="D16" s="9">
        <f>6*0.1*0.3</f>
        <v>0.18000000000000002</v>
      </c>
    </row>
    <row r="17" spans="1:5">
      <c r="A17" s="6"/>
      <c r="B17" s="7" t="s">
        <v>30</v>
      </c>
      <c r="C17" s="8" t="s">
        <v>20</v>
      </c>
      <c r="D17" s="9">
        <f>D16*1.1</f>
        <v>0.19800000000000004</v>
      </c>
    </row>
    <row r="18" spans="1:5" ht="31.5">
      <c r="A18" s="6" t="s">
        <v>31</v>
      </c>
      <c r="B18" s="7" t="s">
        <v>32</v>
      </c>
      <c r="C18" s="8" t="s">
        <v>20</v>
      </c>
      <c r="D18" s="9">
        <f>6*0.25*0.3</f>
        <v>0.44999999999999996</v>
      </c>
    </row>
    <row r="19" spans="1:5">
      <c r="A19" s="6"/>
      <c r="B19" s="7" t="s">
        <v>33</v>
      </c>
      <c r="C19" s="8" t="s">
        <v>20</v>
      </c>
      <c r="D19" s="9">
        <f>D18*1.02</f>
        <v>0.45899999999999996</v>
      </c>
    </row>
    <row r="20" spans="1:5" ht="16.5" customHeight="1">
      <c r="A20" s="6"/>
      <c r="B20" s="7" t="s">
        <v>34</v>
      </c>
      <c r="C20" s="8" t="s">
        <v>9</v>
      </c>
      <c r="D20" s="9">
        <f>1.8</f>
        <v>1.8</v>
      </c>
    </row>
    <row r="21" spans="1:5" ht="8.25" hidden="1" customHeight="1">
      <c r="A21" s="6"/>
      <c r="B21" s="7"/>
      <c r="C21" s="8"/>
      <c r="D21" s="9"/>
    </row>
    <row r="22" spans="1:5">
      <c r="A22" s="6" t="s">
        <v>35</v>
      </c>
      <c r="B22" s="7" t="s">
        <v>36</v>
      </c>
      <c r="C22" s="8" t="s">
        <v>20</v>
      </c>
      <c r="D22" s="9">
        <f>6*2.6*0.12</f>
        <v>1.8720000000000001</v>
      </c>
    </row>
    <row r="23" spans="1:5" ht="31.5">
      <c r="A23" s="6"/>
      <c r="B23" s="7" t="s">
        <v>37</v>
      </c>
      <c r="C23" s="8" t="s">
        <v>38</v>
      </c>
      <c r="D23" s="9">
        <f>711</f>
        <v>711</v>
      </c>
    </row>
    <row r="24" spans="1:5">
      <c r="A24" s="6"/>
      <c r="B24" s="7" t="s">
        <v>39</v>
      </c>
      <c r="C24" s="8" t="s">
        <v>20</v>
      </c>
      <c r="D24" s="9">
        <f>0.987</f>
        <v>0.98699999999999999</v>
      </c>
    </row>
    <row r="25" spans="1:5">
      <c r="A25" s="6" t="s">
        <v>40</v>
      </c>
      <c r="B25" s="7" t="s">
        <v>41</v>
      </c>
      <c r="C25" s="8" t="s">
        <v>9</v>
      </c>
      <c r="D25" s="9">
        <f>D7</f>
        <v>1147</v>
      </c>
    </row>
    <row r="26" spans="1:5">
      <c r="A26" s="6"/>
      <c r="B26" s="7" t="s">
        <v>42</v>
      </c>
      <c r="C26" s="8" t="s">
        <v>9</v>
      </c>
      <c r="D26" s="9">
        <f>D25*1.1</f>
        <v>1261.7</v>
      </c>
    </row>
    <row r="27" spans="1:5">
      <c r="A27" s="6"/>
      <c r="B27" s="7" t="s">
        <v>43</v>
      </c>
      <c r="C27" s="8" t="s">
        <v>38</v>
      </c>
      <c r="D27" s="9">
        <f>D25*6</f>
        <v>6882</v>
      </c>
    </row>
    <row r="28" spans="1:5">
      <c r="A28" s="6" t="s">
        <v>44</v>
      </c>
      <c r="B28" s="7" t="s">
        <v>45</v>
      </c>
      <c r="C28" s="8" t="s">
        <v>46</v>
      </c>
      <c r="D28" s="9">
        <f>37</f>
        <v>37</v>
      </c>
    </row>
    <row r="29" spans="1:5">
      <c r="A29" s="6"/>
      <c r="B29" s="7" t="s">
        <v>47</v>
      </c>
      <c r="C29" s="8" t="s">
        <v>9</v>
      </c>
      <c r="D29" s="9">
        <f>37*0.6</f>
        <v>22.2</v>
      </c>
      <c r="E29" s="3" t="s">
        <v>48</v>
      </c>
    </row>
    <row r="30" spans="1:5">
      <c r="A30" s="6"/>
      <c r="B30" s="7" t="s">
        <v>43</v>
      </c>
      <c r="C30" s="8" t="s">
        <v>38</v>
      </c>
      <c r="D30" s="9">
        <f>D29*6</f>
        <v>133.19999999999999</v>
      </c>
    </row>
    <row r="31" spans="1:5">
      <c r="A31" s="6"/>
      <c r="B31" s="7" t="s">
        <v>49</v>
      </c>
      <c r="C31" s="8" t="s">
        <v>38</v>
      </c>
      <c r="D31" s="9">
        <f>37*2</f>
        <v>74</v>
      </c>
      <c r="E31" s="3" t="s">
        <v>50</v>
      </c>
    </row>
    <row r="32" spans="1:5">
      <c r="A32" s="6" t="s">
        <v>51</v>
      </c>
      <c r="B32" s="7" t="s">
        <v>52</v>
      </c>
      <c r="C32" s="8" t="s">
        <v>38</v>
      </c>
      <c r="D32" s="9">
        <f>12</f>
        <v>12</v>
      </c>
    </row>
    <row r="33" spans="1:7">
      <c r="A33" s="6"/>
      <c r="B33" s="7" t="s">
        <v>53</v>
      </c>
      <c r="C33" s="8" t="s">
        <v>12</v>
      </c>
      <c r="D33" s="9">
        <v>7.0000000000000007E-2</v>
      </c>
    </row>
    <row r="34" spans="1:7">
      <c r="A34" s="6" t="s">
        <v>54</v>
      </c>
      <c r="B34" s="7" t="s">
        <v>55</v>
      </c>
      <c r="C34" s="8" t="s">
        <v>9</v>
      </c>
      <c r="D34" s="9">
        <f>(30+20)*3</f>
        <v>150</v>
      </c>
    </row>
    <row r="35" spans="1:7">
      <c r="A35" s="6"/>
      <c r="B35" s="7" t="s">
        <v>56</v>
      </c>
      <c r="C35" s="8" t="s">
        <v>9</v>
      </c>
      <c r="D35" s="9">
        <f>160</f>
        <v>160</v>
      </c>
    </row>
    <row r="36" spans="1:7">
      <c r="A36" s="6"/>
      <c r="B36" s="7" t="s">
        <v>57</v>
      </c>
      <c r="C36" s="8" t="s">
        <v>12</v>
      </c>
      <c r="D36" s="9">
        <f>0.00242*198</f>
        <v>0.47915999999999997</v>
      </c>
      <c r="E36" s="3" t="s">
        <v>58</v>
      </c>
      <c r="F36" s="3" t="s">
        <v>46</v>
      </c>
    </row>
    <row r="37" spans="1:7" ht="31.5">
      <c r="A37" s="6" t="s">
        <v>59</v>
      </c>
      <c r="B37" s="7" t="s">
        <v>60</v>
      </c>
      <c r="C37" s="8" t="s">
        <v>9</v>
      </c>
      <c r="D37" s="9">
        <f>6*4.5</f>
        <v>27</v>
      </c>
      <c r="E37" s="3" t="s">
        <v>61</v>
      </c>
    </row>
    <row r="38" spans="1:7">
      <c r="A38" s="6"/>
      <c r="B38" s="7" t="s">
        <v>62</v>
      </c>
      <c r="C38" s="8" t="s">
        <v>12</v>
      </c>
      <c r="D38" s="9">
        <f>30*0.007132</f>
        <v>0.21396000000000001</v>
      </c>
    </row>
    <row r="39" spans="1:7">
      <c r="A39" s="6"/>
      <c r="B39" s="3" t="s">
        <v>63</v>
      </c>
      <c r="C39" s="8" t="s">
        <v>12</v>
      </c>
      <c r="D39" s="9">
        <f>42*0.0037</f>
        <v>0.15540000000000001</v>
      </c>
      <c r="E39" s="3" t="s">
        <v>64</v>
      </c>
    </row>
    <row r="40" spans="1:7">
      <c r="A40" s="6"/>
      <c r="B40" s="7" t="s">
        <v>65</v>
      </c>
      <c r="C40" s="8" t="s">
        <v>38</v>
      </c>
      <c r="D40" s="9">
        <f>6</f>
        <v>6</v>
      </c>
    </row>
    <row r="41" spans="1:7">
      <c r="A41" s="6"/>
      <c r="B41" s="7" t="s">
        <v>66</v>
      </c>
      <c r="C41" s="8" t="s">
        <v>17</v>
      </c>
      <c r="D41" s="9">
        <f>0.71</f>
        <v>0.71</v>
      </c>
      <c r="E41" s="3" t="s">
        <v>67</v>
      </c>
    </row>
    <row r="42" spans="1:7">
      <c r="A42" s="6"/>
      <c r="B42" s="7" t="s">
        <v>68</v>
      </c>
      <c r="C42" s="8" t="s">
        <v>38</v>
      </c>
      <c r="D42" s="9">
        <f>2</f>
        <v>2</v>
      </c>
    </row>
    <row r="43" spans="1:7">
      <c r="A43" s="6" t="s">
        <v>69</v>
      </c>
      <c r="B43" s="7" t="s">
        <v>70</v>
      </c>
      <c r="C43" s="8" t="s">
        <v>12</v>
      </c>
      <c r="D43" s="9">
        <f>9.18+2+7.8</f>
        <v>18.98</v>
      </c>
    </row>
    <row r="44" spans="1:7" ht="29.25" customHeight="1">
      <c r="A44" s="13"/>
      <c r="B44" s="13"/>
      <c r="C44" s="13"/>
      <c r="D44" s="13"/>
      <c r="G44" s="4"/>
    </row>
    <row r="45" spans="1:7">
      <c r="A45" s="16"/>
      <c r="B45" s="16"/>
      <c r="C45" s="16"/>
      <c r="D45" s="16"/>
      <c r="G45" s="4"/>
    </row>
  </sheetData>
  <mergeCells count="10">
    <mergeCell ref="A45:D45"/>
    <mergeCell ref="E7:J7"/>
    <mergeCell ref="A5:A6"/>
    <mergeCell ref="B5:B6"/>
    <mergeCell ref="C5:C6"/>
    <mergeCell ref="A2:D2"/>
    <mergeCell ref="D5:D6"/>
    <mergeCell ref="A44:D44"/>
    <mergeCell ref="A3:D3"/>
    <mergeCell ref="A4:D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0" ma:contentTypeDescription="Создание документа." ma:contentTypeScope="" ma:versionID="a6820220cababeceb8eb2778f11926b2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d3151f5f54d414d8b80e8169d662c8f9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5866B0-6350-482A-99B5-40E597F73F69}"/>
</file>

<file path=customXml/itemProps2.xml><?xml version="1.0" encoding="utf-8"?>
<ds:datastoreItem xmlns:ds="http://schemas.openxmlformats.org/officeDocument/2006/customXml" ds:itemID="{83F64258-6F01-4201-BD9B-B6DFAA97B333}"/>
</file>

<file path=customXml/itemProps3.xml><?xml version="1.0" encoding="utf-8"?>
<ds:datastoreItem xmlns:ds="http://schemas.openxmlformats.org/officeDocument/2006/customXml" ds:itemID="{6A49B81D-7AFB-4633-A545-628A197597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Черных Александр Иванович</dc:creator>
  <cp:keywords/>
  <dc:description/>
  <cp:lastModifiedBy>Долгих Игорь Владимирович</cp:lastModifiedBy>
  <cp:revision/>
  <dcterms:created xsi:type="dcterms:W3CDTF">2020-10-16T13:13:54Z</dcterms:created>
  <dcterms:modified xsi:type="dcterms:W3CDTF">2021-06-29T11:12:07Z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