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.chernyh\AppData\Local\Microsoft\Windows\INetCache\Content.Outlook\E48H2833\"/>
    </mc:Choice>
  </mc:AlternateContent>
  <xr:revisionPtr revIDLastSave="3074" documentId="8_{F6C02616-8C7E-4670-8B2A-CF4675E898C9}" xr6:coauthVersionLast="47" xr6:coauthVersionMax="47" xr10:uidLastSave="{2DBF46DC-66C7-48EA-A81B-8A1CC1969B3A}"/>
  <bookViews>
    <workbookView xWindow="-120" yWindow="-120" windowWidth="29040" windowHeight="15840" xr2:uid="{6C16B2AF-BCCC-47C0-BF88-76A081C42A05}"/>
  </bookViews>
  <sheets>
    <sheet name="Лист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20" i="1"/>
  <c r="D17" i="1"/>
  <c r="D67" i="1"/>
  <c r="D28" i="1"/>
  <c r="D65" i="1"/>
  <c r="D64" i="1"/>
  <c r="D66" i="1" s="1"/>
  <c r="D61" i="1"/>
  <c r="D54" i="1"/>
  <c r="D55" i="1"/>
  <c r="D58" i="1"/>
  <c r="D59" i="1" s="1"/>
  <c r="D56" i="1"/>
  <c r="D23" i="1"/>
  <c r="D53" i="1"/>
  <c r="D25" i="1"/>
  <c r="D24" i="1"/>
  <c r="D22" i="1"/>
  <c r="D15" i="1"/>
  <c r="D16" i="1" s="1"/>
  <c r="D7" i="1"/>
  <c r="D31" i="1"/>
  <c r="D29" i="1"/>
  <c r="D52" i="1"/>
  <c r="D51" i="1"/>
  <c r="D50" i="1"/>
  <c r="D48" i="1"/>
  <c r="D47" i="1"/>
  <c r="D46" i="1"/>
  <c r="D49" i="1"/>
  <c r="D44" i="1"/>
  <c r="D43" i="1"/>
  <c r="D41" i="1"/>
  <c r="D40" i="1"/>
  <c r="D39" i="1"/>
  <c r="D37" i="1"/>
  <c r="D38" i="1" s="1"/>
  <c r="D34" i="1"/>
  <c r="D33" i="1"/>
  <c r="D30" i="1"/>
  <c r="D35" i="1" s="1"/>
  <c r="D36" i="1" s="1"/>
  <c r="D62" i="1" l="1"/>
  <c r="D63" i="1"/>
  <c r="D57" i="1"/>
  <c r="D60" i="1"/>
  <c r="D8" i="1"/>
  <c r="D18" i="1"/>
  <c r="D19" i="1" s="1"/>
  <c r="D10" i="1"/>
  <c r="D11" i="1" s="1"/>
  <c r="D9" i="1"/>
  <c r="D32" i="1"/>
  <c r="D21" i="1" l="1"/>
  <c r="D14" i="1"/>
  <c r="D13" i="1"/>
  <c r="D12" i="1"/>
</calcChain>
</file>

<file path=xl/sharedStrings.xml><?xml version="1.0" encoding="utf-8"?>
<sst xmlns="http://schemas.openxmlformats.org/spreadsheetml/2006/main" count="161" uniqueCount="87">
  <si>
    <t>Приложение № 1 к ТЗ</t>
  </si>
  <si>
    <t>Ведомость объемов работ по ремонту отдельно стоящего здания-"Конторы" литер 1А;1Б;1В;1а;1б в с. Средний Карачан , Воронежской области, Грибановского района, ул. Победы 2А</t>
  </si>
  <si>
    <t>Кадастровый номер объекта 36:09:1300007:135</t>
  </si>
  <si>
    <t>Объект недвижимого имущества расположен на земельных участках 36:09:1300007:97; 36:09:1300007:95; 36:09:1300007:99</t>
  </si>
  <si>
    <t>№ п/п</t>
  </si>
  <si>
    <t>Наименование работ и затрат</t>
  </si>
  <si>
    <t>ед. изм</t>
  </si>
  <si>
    <t>кол-во</t>
  </si>
  <si>
    <t>Цоколь</t>
  </si>
  <si>
    <t>1</t>
  </si>
  <si>
    <t>Отбивка разрушенной штукатурки и кирпича цоколя и стен</t>
  </si>
  <si>
    <t>м2</t>
  </si>
  <si>
    <t>3</t>
  </si>
  <si>
    <t>Очистка поверхности от старого раствора</t>
  </si>
  <si>
    <t>4</t>
  </si>
  <si>
    <t>Антисептическая огрунтовка поверхности цоколя и стен под штукатурку за 2 раза</t>
  </si>
  <si>
    <t>Грунтовка "Оптимист" G 103 для наружных работ с антисептическими добавками</t>
  </si>
  <si>
    <t>л</t>
  </si>
  <si>
    <t>5</t>
  </si>
  <si>
    <t>Штукатурка цоколя и стен цементно-песчаным раствором по сетке толщиной до 30 мм</t>
  </si>
  <si>
    <t>Сетка для штукатурки 25*2 мм</t>
  </si>
  <si>
    <t>Раствор цементно-песчаный М 100</t>
  </si>
  <si>
    <t>м3</t>
  </si>
  <si>
    <t>6</t>
  </si>
  <si>
    <t xml:space="preserve">Перетирка штукатурки </t>
  </si>
  <si>
    <t>7</t>
  </si>
  <si>
    <t>Шпатлевка оштукатуренных стен под окраску</t>
  </si>
  <si>
    <t>8</t>
  </si>
  <si>
    <t>Окраска стен за 2 раза краской фасадной на акриловой основе</t>
  </si>
  <si>
    <t>расход -7 м2/л</t>
  </si>
  <si>
    <t xml:space="preserve">краска фасадная на акриловой основе </t>
  </si>
  <si>
    <t>9</t>
  </si>
  <si>
    <t>Устройство обшивки цоколя из профлиста окрашенного по металлическому каркасу из оцинкованных профилей</t>
  </si>
  <si>
    <t>каркас из оцинкованных профилей</t>
  </si>
  <si>
    <t>Профлист окрашенный С-8 толщ 0,4 мм</t>
  </si>
  <si>
    <t>Саморезы кровельные  5,5х19 мм</t>
  </si>
  <si>
    <t>шт</t>
  </si>
  <si>
    <t>10</t>
  </si>
  <si>
    <t>Монтаж отливов из оцинкованного окрашенного листа шириной 120 мм</t>
  </si>
  <si>
    <t>мп</t>
  </si>
  <si>
    <t>лист оцинкованный окрашенный</t>
  </si>
  <si>
    <t>Дюбель-гвоздь 6*40 мм</t>
  </si>
  <si>
    <t>11</t>
  </si>
  <si>
    <t>Заделка примыканий  отливов к стене герметиком</t>
  </si>
  <si>
    <t>Герметик для наружных работ морозостойкий, водостойкий</t>
  </si>
  <si>
    <t>кг</t>
  </si>
  <si>
    <t>Отмостка</t>
  </si>
  <si>
    <t>разработка грунта толщиной 300 мм под отмостку</t>
  </si>
  <si>
    <t>2</t>
  </si>
  <si>
    <t xml:space="preserve">Демонтаж бетонной отмостки толщиной 100 мм </t>
  </si>
  <si>
    <t xml:space="preserve">Трамбование грунта под отмостку </t>
  </si>
  <si>
    <t>Укладка полиэтиленовой пленки</t>
  </si>
  <si>
    <t>пленка полиэтиленовая 100 мкм</t>
  </si>
  <si>
    <t>устройство компенсационного шва из рубероида 2 слоя (между цоколем и отмосткой)</t>
  </si>
  <si>
    <t>рубероид РПП</t>
  </si>
  <si>
    <t>устройство песчаной подготовки толщиной 150 мм с трамбованием</t>
  </si>
  <si>
    <t>песок средней крупности</t>
  </si>
  <si>
    <t>устройство бетонной отмостки толщиной 150 мм с армированием и уклоном i-3%</t>
  </si>
  <si>
    <t>бетон В 15</t>
  </si>
  <si>
    <t>сетка ф 5 Вр1 100*100 мм</t>
  </si>
  <si>
    <t>т</t>
  </si>
  <si>
    <t>устройство деформационных швов</t>
  </si>
  <si>
    <t>м шва</t>
  </si>
  <si>
    <t>мастика битумная</t>
  </si>
  <si>
    <t>Площадки входа</t>
  </si>
  <si>
    <t xml:space="preserve">демонтаж входных групп (2 шт) из кирпича керамического </t>
  </si>
  <si>
    <t>монтаж конструкций площадки со ступенями</t>
  </si>
  <si>
    <t>уголок 63*5 мм</t>
  </si>
  <si>
    <t>ПВЛ 406(1.0*2.0)</t>
  </si>
  <si>
    <t>швеллер 10П</t>
  </si>
  <si>
    <t>уголок 40*4 мм</t>
  </si>
  <si>
    <t>арматура ф10 А1</t>
  </si>
  <si>
    <t>электроды</t>
  </si>
  <si>
    <t>огрунтовка металлоконструкций грунтом ГФ -021</t>
  </si>
  <si>
    <t>масляная окраска металлоконструкций ПФ-115 за 2 раза</t>
  </si>
  <si>
    <t>Демонтаж покрытия площадки из плит железобетонных толщ до 150 мм</t>
  </si>
  <si>
    <t>Демонтаж разрушенного бетона крыльца основного входа глубиной до 100 мм</t>
  </si>
  <si>
    <t>очистка поверхности от старого раствора</t>
  </si>
  <si>
    <t>250 мл/м2</t>
  </si>
  <si>
    <t>Обетонирование входной площадки толщиной 100 мм</t>
  </si>
  <si>
    <t>Бетон В 15</t>
  </si>
  <si>
    <t>сетка ф 5 Вр1 50*50 мм</t>
  </si>
  <si>
    <t xml:space="preserve">облицовка входной площадки плиткой керамогранитной </t>
  </si>
  <si>
    <t>клей Юнис</t>
  </si>
  <si>
    <t xml:space="preserve"> керамогранит противоскользящий</t>
  </si>
  <si>
    <t>12</t>
  </si>
  <si>
    <t>погрузка и вывоз мусора с утилизацией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</si>
</sst>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4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D09C1-E523-4F0F-9F6E-588AC2F36C0D}">
  <dimension ref="A1:L67"/>
  <sheetViews>
    <sheetView tabSelected="1" workbookViewId="0">
      <selection activeCell="D43" sqref="D7:D43"/>
    </sheetView>
  </sheetViews>
  <sheetFormatPr defaultRowHeight="15.75"/>
  <cols>
    <col min="1" max="1" width="9.140625" style="3"/>
    <col min="2" max="2" width="84.5703125" style="3" customWidth="1"/>
    <col min="3" max="3" width="18.85546875" style="3" customWidth="1"/>
    <col min="4" max="4" width="23" style="3" customWidth="1"/>
    <col min="5" max="5" width="9.140625" style="3" customWidth="1"/>
    <col min="6" max="16384" width="9.140625" style="3"/>
  </cols>
  <sheetData>
    <row r="1" spans="1:8">
      <c r="D1" s="1" t="s">
        <v>0</v>
      </c>
    </row>
    <row r="2" spans="1:8" ht="42" customHeight="1">
      <c r="A2" s="30" t="s">
        <v>1</v>
      </c>
      <c r="B2" s="30"/>
      <c r="C2" s="30"/>
      <c r="D2" s="30"/>
      <c r="E2" s="2"/>
      <c r="F2" s="2"/>
      <c r="G2" s="2"/>
      <c r="H2" s="2"/>
    </row>
    <row r="3" spans="1:8" ht="23.25" customHeight="1">
      <c r="A3" s="30" t="s">
        <v>2</v>
      </c>
      <c r="B3" s="30"/>
      <c r="C3" s="30"/>
      <c r="D3" s="30"/>
      <c r="E3" s="2"/>
      <c r="F3" s="2"/>
      <c r="G3" s="2"/>
      <c r="H3" s="2"/>
    </row>
    <row r="4" spans="1:8" ht="39.75" customHeight="1">
      <c r="A4" s="30" t="s">
        <v>3</v>
      </c>
      <c r="B4" s="30"/>
      <c r="C4" s="30"/>
      <c r="D4" s="30"/>
    </row>
    <row r="5" spans="1:8" ht="40.5" customHeight="1">
      <c r="A5" s="11" t="s">
        <v>4</v>
      </c>
      <c r="B5" s="12" t="s">
        <v>5</v>
      </c>
      <c r="C5" s="12" t="s">
        <v>6</v>
      </c>
      <c r="D5" s="10" t="s">
        <v>7</v>
      </c>
      <c r="G5" s="4"/>
    </row>
    <row r="6" spans="1:8">
      <c r="A6" s="5"/>
      <c r="B6" s="9" t="s">
        <v>8</v>
      </c>
      <c r="C6" s="7"/>
      <c r="D6" s="8"/>
    </row>
    <row r="7" spans="1:8">
      <c r="A7" s="13" t="s">
        <v>9</v>
      </c>
      <c r="B7" s="14" t="s">
        <v>10</v>
      </c>
      <c r="C7" s="15" t="s">
        <v>11</v>
      </c>
      <c r="D7" s="8">
        <f>94*1.5</f>
        <v>141</v>
      </c>
    </row>
    <row r="8" spans="1:8" ht="16.5" customHeight="1">
      <c r="A8" s="13" t="s">
        <v>12</v>
      </c>
      <c r="B8" s="14" t="s">
        <v>13</v>
      </c>
      <c r="C8" s="15" t="s">
        <v>11</v>
      </c>
      <c r="D8" s="8">
        <f>D7</f>
        <v>141</v>
      </c>
    </row>
    <row r="9" spans="1:8" ht="21" customHeight="1">
      <c r="A9" s="13" t="s">
        <v>14</v>
      </c>
      <c r="B9" s="14" t="s">
        <v>15</v>
      </c>
      <c r="C9" s="15" t="s">
        <v>11</v>
      </c>
      <c r="D9" s="8">
        <f>D8</f>
        <v>141</v>
      </c>
    </row>
    <row r="10" spans="1:8" ht="21" customHeight="1">
      <c r="A10" s="13"/>
      <c r="B10" s="14" t="s">
        <v>16</v>
      </c>
      <c r="C10" s="15" t="s">
        <v>17</v>
      </c>
      <c r="D10" s="8">
        <f>D8</f>
        <v>141</v>
      </c>
    </row>
    <row r="11" spans="1:8" ht="28.5" customHeight="1">
      <c r="A11" s="13" t="s">
        <v>18</v>
      </c>
      <c r="B11" s="14" t="s">
        <v>19</v>
      </c>
      <c r="C11" s="15" t="s">
        <v>11</v>
      </c>
      <c r="D11" s="8">
        <f>D10</f>
        <v>141</v>
      </c>
    </row>
    <row r="12" spans="1:8" ht="21" customHeight="1">
      <c r="A12" s="13"/>
      <c r="B12" s="14" t="s">
        <v>20</v>
      </c>
      <c r="C12" s="15" t="s">
        <v>11</v>
      </c>
      <c r="D12" s="8">
        <f>D11*1.025</f>
        <v>144.52499999999998</v>
      </c>
    </row>
    <row r="13" spans="1:8" ht="21" customHeight="1">
      <c r="A13" s="13"/>
      <c r="B13" s="14" t="s">
        <v>21</v>
      </c>
      <c r="C13" s="15" t="s">
        <v>22</v>
      </c>
      <c r="D13" s="8">
        <f>D11*0.03</f>
        <v>4.2299999999999995</v>
      </c>
    </row>
    <row r="14" spans="1:8" ht="21" customHeight="1">
      <c r="A14" s="13" t="s">
        <v>23</v>
      </c>
      <c r="B14" s="14" t="s">
        <v>24</v>
      </c>
      <c r="C14" s="15" t="s">
        <v>11</v>
      </c>
      <c r="D14" s="8">
        <f>D11</f>
        <v>141</v>
      </c>
    </row>
    <row r="15" spans="1:8" ht="21" customHeight="1">
      <c r="A15" s="13" t="s">
        <v>25</v>
      </c>
      <c r="B15" s="14" t="s">
        <v>26</v>
      </c>
      <c r="C15" s="15" t="s">
        <v>11</v>
      </c>
      <c r="D15" s="8">
        <f>94*0.8</f>
        <v>75.2</v>
      </c>
    </row>
    <row r="16" spans="1:8" ht="21" customHeight="1">
      <c r="A16" s="13" t="s">
        <v>27</v>
      </c>
      <c r="B16" s="14" t="s">
        <v>28</v>
      </c>
      <c r="C16" s="15" t="s">
        <v>11</v>
      </c>
      <c r="D16" s="8">
        <f>D15</f>
        <v>75.2</v>
      </c>
      <c r="E16" s="3" t="s">
        <v>29</v>
      </c>
    </row>
    <row r="17" spans="1:4" ht="21" customHeight="1">
      <c r="A17" s="13"/>
      <c r="B17" s="14" t="s">
        <v>30</v>
      </c>
      <c r="C17" s="15" t="s">
        <v>17</v>
      </c>
      <c r="D17" s="8">
        <f>384</f>
        <v>384</v>
      </c>
    </row>
    <row r="18" spans="1:4" ht="25.5" customHeight="1">
      <c r="A18" s="13" t="s">
        <v>31</v>
      </c>
      <c r="B18" s="14" t="s">
        <v>32</v>
      </c>
      <c r="C18" s="15" t="s">
        <v>11</v>
      </c>
      <c r="D18" s="8">
        <f>D7-D15</f>
        <v>65.8</v>
      </c>
    </row>
    <row r="19" spans="1:4" ht="25.5" customHeight="1">
      <c r="A19" s="13"/>
      <c r="B19" s="14" t="s">
        <v>33</v>
      </c>
      <c r="C19" s="15" t="s">
        <v>11</v>
      </c>
      <c r="D19" s="8">
        <f>D18</f>
        <v>65.8</v>
      </c>
    </row>
    <row r="20" spans="1:4" ht="21" customHeight="1">
      <c r="A20" s="13"/>
      <c r="B20" s="14" t="s">
        <v>34</v>
      </c>
      <c r="C20" s="15" t="s">
        <v>11</v>
      </c>
      <c r="D20" s="8">
        <f>D18*1.17</f>
        <v>76.98599999999999</v>
      </c>
    </row>
    <row r="21" spans="1:4">
      <c r="A21" s="13"/>
      <c r="B21" s="14" t="s">
        <v>35</v>
      </c>
      <c r="C21" s="15" t="s">
        <v>36</v>
      </c>
      <c r="D21" s="8">
        <f>D18*9</f>
        <v>592.19999999999993</v>
      </c>
    </row>
    <row r="22" spans="1:4">
      <c r="A22" s="13" t="s">
        <v>37</v>
      </c>
      <c r="B22" s="14" t="s">
        <v>38</v>
      </c>
      <c r="C22" s="15" t="s">
        <v>39</v>
      </c>
      <c r="D22" s="8">
        <f>94</f>
        <v>94</v>
      </c>
    </row>
    <row r="23" spans="1:4">
      <c r="A23" s="13"/>
      <c r="B23" s="14" t="s">
        <v>40</v>
      </c>
      <c r="C23" s="15" t="s">
        <v>11</v>
      </c>
      <c r="D23" s="8">
        <f>85.4*0.12*1.05</f>
        <v>10.760400000000002</v>
      </c>
    </row>
    <row r="24" spans="1:4">
      <c r="A24" s="13"/>
      <c r="B24" s="14" t="s">
        <v>41</v>
      </c>
      <c r="C24" s="15" t="s">
        <v>36</v>
      </c>
      <c r="D24" s="8">
        <f>94*2</f>
        <v>188</v>
      </c>
    </row>
    <row r="25" spans="1:4">
      <c r="A25" s="13" t="s">
        <v>42</v>
      </c>
      <c r="B25" s="14" t="s">
        <v>43</v>
      </c>
      <c r="C25" s="15" t="s">
        <v>39</v>
      </c>
      <c r="D25" s="8">
        <f>94</f>
        <v>94</v>
      </c>
    </row>
    <row r="26" spans="1:4">
      <c r="A26" s="13"/>
      <c r="B26" s="14" t="s">
        <v>44</v>
      </c>
      <c r="C26" s="15" t="s">
        <v>45</v>
      </c>
      <c r="D26" s="8">
        <f>D25/4.78</f>
        <v>19.665271966527197</v>
      </c>
    </row>
    <row r="27" spans="1:4">
      <c r="A27" s="13"/>
      <c r="B27" s="16" t="s">
        <v>46</v>
      </c>
      <c r="C27" s="15"/>
      <c r="D27" s="8"/>
    </row>
    <row r="28" spans="1:4">
      <c r="A28" s="13" t="s">
        <v>9</v>
      </c>
      <c r="B28" s="17" t="s">
        <v>47</v>
      </c>
      <c r="C28" s="15" t="s">
        <v>22</v>
      </c>
      <c r="D28" s="18">
        <f>87.4*0.3</f>
        <v>26.220000000000002</v>
      </c>
    </row>
    <row r="29" spans="1:4">
      <c r="A29" s="13" t="s">
        <v>48</v>
      </c>
      <c r="B29" s="17" t="s">
        <v>49</v>
      </c>
      <c r="C29" s="15" t="s">
        <v>22</v>
      </c>
      <c r="D29" s="8">
        <f>2.72</f>
        <v>2.72</v>
      </c>
    </row>
    <row r="30" spans="1:4">
      <c r="A30" s="13" t="s">
        <v>12</v>
      </c>
      <c r="B30" s="14" t="s">
        <v>50</v>
      </c>
      <c r="C30" s="15" t="s">
        <v>11</v>
      </c>
      <c r="D30" s="19">
        <f>94*1</f>
        <v>94</v>
      </c>
    </row>
    <row r="31" spans="1:4">
      <c r="A31" s="13" t="s">
        <v>14</v>
      </c>
      <c r="B31" s="14" t="s">
        <v>51</v>
      </c>
      <c r="C31" s="20" t="s">
        <v>11</v>
      </c>
      <c r="D31" s="26">
        <f>94*1.1</f>
        <v>103.4</v>
      </c>
    </row>
    <row r="32" spans="1:4">
      <c r="A32" s="13"/>
      <c r="B32" s="14" t="s">
        <v>52</v>
      </c>
      <c r="C32" s="15" t="s">
        <v>11</v>
      </c>
      <c r="D32" s="27">
        <f>D31*1.05</f>
        <v>108.57000000000001</v>
      </c>
    </row>
    <row r="33" spans="1:12" ht="21" customHeight="1">
      <c r="A33" s="13" t="s">
        <v>18</v>
      </c>
      <c r="B33" s="14" t="s">
        <v>53</v>
      </c>
      <c r="C33" s="15" t="s">
        <v>39</v>
      </c>
      <c r="D33" s="8">
        <f>94</f>
        <v>94</v>
      </c>
    </row>
    <row r="34" spans="1:12">
      <c r="A34" s="13"/>
      <c r="B34" s="14" t="s">
        <v>54</v>
      </c>
      <c r="C34" s="15" t="s">
        <v>11</v>
      </c>
      <c r="D34" s="8">
        <f>94*0.4*2</f>
        <v>75.2</v>
      </c>
    </row>
    <row r="35" spans="1:12">
      <c r="A35" s="13" t="s">
        <v>23</v>
      </c>
      <c r="B35" s="14" t="s">
        <v>55</v>
      </c>
      <c r="C35" s="15" t="s">
        <v>22</v>
      </c>
      <c r="D35" s="8">
        <f>D30*0.15</f>
        <v>14.1</v>
      </c>
    </row>
    <row r="36" spans="1:12">
      <c r="A36" s="13"/>
      <c r="B36" s="14" t="s">
        <v>56</v>
      </c>
      <c r="C36" s="15" t="s">
        <v>22</v>
      </c>
      <c r="D36" s="8">
        <f>D35*1.1</f>
        <v>15.510000000000002</v>
      </c>
    </row>
    <row r="37" spans="1:12">
      <c r="A37" s="13" t="s">
        <v>25</v>
      </c>
      <c r="B37" s="14" t="s">
        <v>57</v>
      </c>
      <c r="C37" s="15" t="s">
        <v>11</v>
      </c>
      <c r="D37" s="8">
        <f>94</f>
        <v>94</v>
      </c>
    </row>
    <row r="38" spans="1:12">
      <c r="A38" s="13"/>
      <c r="B38" s="14" t="s">
        <v>58</v>
      </c>
      <c r="C38" s="15" t="s">
        <v>22</v>
      </c>
      <c r="D38" s="8">
        <f>D37*0.15*1.1</f>
        <v>15.510000000000002</v>
      </c>
    </row>
    <row r="39" spans="1:12">
      <c r="A39" s="13"/>
      <c r="B39" s="14" t="s">
        <v>59</v>
      </c>
      <c r="C39" s="15" t="s">
        <v>60</v>
      </c>
      <c r="D39" s="8">
        <f>94*1*1.1*0.00275</f>
        <v>0.28434999999999999</v>
      </c>
    </row>
    <row r="40" spans="1:12">
      <c r="A40" s="13" t="s">
        <v>27</v>
      </c>
      <c r="B40" s="14" t="s">
        <v>61</v>
      </c>
      <c r="C40" s="15" t="s">
        <v>62</v>
      </c>
      <c r="D40" s="8">
        <f>16</f>
        <v>16</v>
      </c>
    </row>
    <row r="41" spans="1:12">
      <c r="A41" s="13"/>
      <c r="B41" s="14" t="s">
        <v>63</v>
      </c>
      <c r="C41" s="15" t="s">
        <v>45</v>
      </c>
      <c r="D41" s="8">
        <f>10</f>
        <v>10</v>
      </c>
    </row>
    <row r="42" spans="1:12">
      <c r="A42" s="13"/>
      <c r="B42" s="16" t="s">
        <v>64</v>
      </c>
      <c r="C42" s="15"/>
      <c r="D42" s="8"/>
    </row>
    <row r="43" spans="1:12">
      <c r="A43" s="13" t="s">
        <v>9</v>
      </c>
      <c r="B43" s="14" t="s">
        <v>65</v>
      </c>
      <c r="C43" s="15" t="s">
        <v>22</v>
      </c>
      <c r="D43" s="8">
        <f>0.72+2</f>
        <v>2.7199999999999998</v>
      </c>
    </row>
    <row r="44" spans="1:12">
      <c r="A44" s="5" t="s">
        <v>48</v>
      </c>
      <c r="B44" s="6" t="s">
        <v>66</v>
      </c>
      <c r="C44" s="7" t="s">
        <v>60</v>
      </c>
      <c r="D44" s="8">
        <f>0.111*2</f>
        <v>0.222</v>
      </c>
    </row>
    <row r="45" spans="1:12">
      <c r="A45" s="5"/>
      <c r="B45" s="6" t="s">
        <v>67</v>
      </c>
      <c r="C45" s="7" t="s">
        <v>60</v>
      </c>
      <c r="D45" s="7">
        <v>0.1</v>
      </c>
      <c r="F45" s="25"/>
      <c r="G45" s="25"/>
      <c r="H45" s="25"/>
      <c r="I45" s="25"/>
      <c r="J45" s="25"/>
      <c r="K45" s="25"/>
      <c r="L45" s="25"/>
    </row>
    <row r="46" spans="1:12">
      <c r="A46" s="5"/>
      <c r="B46" s="6" t="s">
        <v>68</v>
      </c>
      <c r="C46" s="7" t="s">
        <v>60</v>
      </c>
      <c r="D46" s="7">
        <f>0.06</f>
        <v>0.06</v>
      </c>
      <c r="F46" s="25"/>
      <c r="G46" s="25"/>
      <c r="H46" s="25"/>
      <c r="I46" s="25"/>
      <c r="J46" s="25"/>
      <c r="K46" s="25"/>
      <c r="L46" s="25"/>
    </row>
    <row r="47" spans="1:12">
      <c r="A47" s="5"/>
      <c r="B47" s="6" t="s">
        <v>69</v>
      </c>
      <c r="C47" s="7" t="s">
        <v>60</v>
      </c>
      <c r="D47" s="8">
        <f>0.08</f>
        <v>0.08</v>
      </c>
      <c r="F47" s="25"/>
      <c r="G47" s="25"/>
      <c r="H47" s="25"/>
      <c r="I47" s="25"/>
      <c r="J47" s="25"/>
      <c r="K47" s="25"/>
      <c r="L47" s="25"/>
    </row>
    <row r="48" spans="1:12">
      <c r="A48" s="5"/>
      <c r="B48" s="6" t="s">
        <v>70</v>
      </c>
      <c r="C48" s="7" t="s">
        <v>60</v>
      </c>
      <c r="D48" s="8">
        <f>0.04</f>
        <v>0.04</v>
      </c>
      <c r="F48" s="25"/>
      <c r="G48" s="25"/>
      <c r="H48" s="25"/>
      <c r="I48" s="25"/>
      <c r="J48" s="25"/>
      <c r="K48" s="25"/>
      <c r="L48" s="25"/>
    </row>
    <row r="49" spans="1:12">
      <c r="A49" s="5"/>
      <c r="B49" s="6" t="s">
        <v>71</v>
      </c>
      <c r="C49" s="7" t="s">
        <v>45</v>
      </c>
      <c r="D49" s="8">
        <f>2.22</f>
        <v>2.2200000000000002</v>
      </c>
      <c r="F49" s="25"/>
      <c r="G49" s="25"/>
      <c r="H49" s="25"/>
      <c r="I49" s="25"/>
      <c r="J49" s="25"/>
      <c r="K49" s="25"/>
      <c r="L49" s="25"/>
    </row>
    <row r="50" spans="1:12">
      <c r="A50" s="5"/>
      <c r="B50" s="6" t="s">
        <v>72</v>
      </c>
      <c r="C50" s="7" t="s">
        <v>45</v>
      </c>
      <c r="D50" s="8">
        <f>6</f>
        <v>6</v>
      </c>
    </row>
    <row r="51" spans="1:12">
      <c r="A51" s="22" t="s">
        <v>12</v>
      </c>
      <c r="B51" s="23" t="s">
        <v>73</v>
      </c>
      <c r="C51" s="24" t="s">
        <v>11</v>
      </c>
      <c r="D51" s="18">
        <f>8.2</f>
        <v>8.1999999999999993</v>
      </c>
    </row>
    <row r="52" spans="1:12">
      <c r="A52" s="22" t="s">
        <v>14</v>
      </c>
      <c r="B52" s="23" t="s">
        <v>74</v>
      </c>
      <c r="C52" s="24" t="s">
        <v>11</v>
      </c>
      <c r="D52" s="18">
        <f>8.2</f>
        <v>8.1999999999999993</v>
      </c>
    </row>
    <row r="53" spans="1:12">
      <c r="A53" s="22" t="s">
        <v>18</v>
      </c>
      <c r="B53" s="23" t="s">
        <v>75</v>
      </c>
      <c r="C53" s="24" t="s">
        <v>11</v>
      </c>
      <c r="D53" s="18">
        <f>6*4.5</f>
        <v>27</v>
      </c>
    </row>
    <row r="54" spans="1:12">
      <c r="A54" s="22" t="s">
        <v>23</v>
      </c>
      <c r="B54" s="23" t="s">
        <v>76</v>
      </c>
      <c r="C54" s="24" t="s">
        <v>22</v>
      </c>
      <c r="D54" s="18">
        <f>2</f>
        <v>2</v>
      </c>
    </row>
    <row r="55" spans="1:12">
      <c r="A55" s="22" t="s">
        <v>25</v>
      </c>
      <c r="B55" s="23" t="s">
        <v>77</v>
      </c>
      <c r="C55" s="24" t="s">
        <v>11</v>
      </c>
      <c r="D55" s="18">
        <f>20</f>
        <v>20</v>
      </c>
    </row>
    <row r="56" spans="1:12">
      <c r="A56" s="22" t="s">
        <v>27</v>
      </c>
      <c r="B56" s="14" t="s">
        <v>15</v>
      </c>
      <c r="C56" s="24" t="s">
        <v>11</v>
      </c>
      <c r="D56" s="18">
        <f>D55</f>
        <v>20</v>
      </c>
      <c r="F56" s="3" t="s">
        <v>78</v>
      </c>
    </row>
    <row r="57" spans="1:12">
      <c r="A57" s="22"/>
      <c r="B57" s="14" t="s">
        <v>16</v>
      </c>
      <c r="C57" s="24" t="s">
        <v>17</v>
      </c>
      <c r="D57" s="18">
        <f>D56*0.25</f>
        <v>5</v>
      </c>
    </row>
    <row r="58" spans="1:12">
      <c r="A58" s="22" t="s">
        <v>31</v>
      </c>
      <c r="B58" s="14" t="s">
        <v>79</v>
      </c>
      <c r="C58" s="24" t="s">
        <v>22</v>
      </c>
      <c r="D58" s="18">
        <f>D54</f>
        <v>2</v>
      </c>
    </row>
    <row r="59" spans="1:12">
      <c r="A59" s="22"/>
      <c r="B59" s="14" t="s">
        <v>80</v>
      </c>
      <c r="C59" s="24" t="s">
        <v>22</v>
      </c>
      <c r="D59" s="18">
        <f>D58*1.02</f>
        <v>2.04</v>
      </c>
    </row>
    <row r="60" spans="1:12">
      <c r="A60" s="22"/>
      <c r="B60" s="14" t="s">
        <v>81</v>
      </c>
      <c r="C60" s="24" t="s">
        <v>11</v>
      </c>
      <c r="D60" s="18">
        <f>D56*1.05</f>
        <v>21</v>
      </c>
    </row>
    <row r="61" spans="1:12">
      <c r="A61" s="22" t="s">
        <v>37</v>
      </c>
      <c r="B61" s="28" t="s">
        <v>82</v>
      </c>
      <c r="C61" s="24" t="s">
        <v>11</v>
      </c>
      <c r="D61" s="18">
        <f>18</f>
        <v>18</v>
      </c>
    </row>
    <row r="62" spans="1:12">
      <c r="A62" s="22"/>
      <c r="B62" s="28" t="s">
        <v>83</v>
      </c>
      <c r="C62" s="24" t="s">
        <v>45</v>
      </c>
      <c r="D62" s="18">
        <f>D61*10.8</f>
        <v>194.4</v>
      </c>
    </row>
    <row r="63" spans="1:12">
      <c r="A63" s="22"/>
      <c r="B63" s="23" t="s">
        <v>84</v>
      </c>
      <c r="C63" s="24" t="s">
        <v>11</v>
      </c>
      <c r="D63" s="18">
        <f>D61*1.1</f>
        <v>19.8</v>
      </c>
    </row>
    <row r="64" spans="1:12">
      <c r="A64" s="22" t="s">
        <v>42</v>
      </c>
      <c r="B64" s="14" t="s">
        <v>26</v>
      </c>
      <c r="C64" s="24" t="s">
        <v>11</v>
      </c>
      <c r="D64" s="18">
        <f>2</f>
        <v>2</v>
      </c>
    </row>
    <row r="65" spans="1:4">
      <c r="A65" s="22" t="s">
        <v>85</v>
      </c>
      <c r="B65" s="14" t="s">
        <v>28</v>
      </c>
      <c r="C65" s="24" t="s">
        <v>11</v>
      </c>
      <c r="D65" s="18">
        <f>2</f>
        <v>2</v>
      </c>
    </row>
    <row r="66" spans="1:4">
      <c r="A66" s="22"/>
      <c r="B66" s="14" t="s">
        <v>30</v>
      </c>
      <c r="C66" s="24" t="s">
        <v>45</v>
      </c>
      <c r="D66" s="18">
        <f>D64*7</f>
        <v>14</v>
      </c>
    </row>
    <row r="67" spans="1:4">
      <c r="A67" s="29">
        <v>13</v>
      </c>
      <c r="B67" s="21" t="s">
        <v>86</v>
      </c>
      <c r="C67" s="29" t="s">
        <v>22</v>
      </c>
      <c r="D67" s="29">
        <f>4.23+26.22+2.72+2.72+2</f>
        <v>37.89</v>
      </c>
    </row>
  </sheetData>
  <mergeCells count="3">
    <mergeCell ref="A2:D2"/>
    <mergeCell ref="A4:D4"/>
    <mergeCell ref="A3:D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Черных Александр Иванович</dc:creator>
  <cp:keywords/>
  <dc:description/>
  <cp:lastModifiedBy>Долгих Игорь Владимирович</cp:lastModifiedBy>
  <cp:revision/>
  <dcterms:created xsi:type="dcterms:W3CDTF">2020-10-16T13:13:54Z</dcterms:created>
  <dcterms:modified xsi:type="dcterms:W3CDTF">2021-09-09T05:56:13Z</dcterms:modified>
  <cp:category/>
  <cp:contentStatus/>
</cp:coreProperties>
</file>