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agroinvest.sharepoint.com/sites/msteams_a80985/Shared Documents/General/Закупки на размещение/015-22 Ремонт кровли Здания склада И  Новохоперского элеватора/Сайт/"/>
    </mc:Choice>
  </mc:AlternateContent>
  <xr:revisionPtr revIDLastSave="1574" documentId="8_{F6C02616-8C7E-4670-8B2A-CF4675E898C9}" xr6:coauthVersionLast="45" xr6:coauthVersionMax="47" xr10:uidLastSave="{243B31D0-BFDF-4F78-B644-9C72F3F29877}"/>
  <bookViews>
    <workbookView xWindow="-120" yWindow="-120" windowWidth="29040" windowHeight="15840" xr2:uid="{6C16B2AF-BCCC-47C0-BF88-76A081C42A05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D56" i="1"/>
  <c r="D20" i="1"/>
  <c r="D19" i="1"/>
  <c r="D14" i="1"/>
  <c r="D70" i="1"/>
  <c r="D69" i="1"/>
  <c r="D68" i="1"/>
  <c r="D67" i="1"/>
  <c r="D66" i="1"/>
  <c r="D65" i="1"/>
  <c r="D64" i="1"/>
  <c r="D61" i="1"/>
  <c r="D62" i="1"/>
  <c r="D59" i="1"/>
  <c r="D53" i="1"/>
  <c r="D52" i="1"/>
  <c r="D54" i="1" s="1"/>
  <c r="D40" i="1"/>
  <c r="D39" i="1"/>
  <c r="D13" i="1"/>
  <c r="D51" i="1"/>
  <c r="D50" i="1"/>
  <c r="D49" i="1"/>
  <c r="D48" i="1"/>
  <c r="D47" i="1"/>
  <c r="D46" i="1"/>
  <c r="D45" i="1"/>
  <c r="D44" i="1"/>
  <c r="D43" i="1"/>
  <c r="D42" i="1"/>
  <c r="D41" i="1"/>
  <c r="D38" i="1"/>
  <c r="D37" i="1"/>
  <c r="D36" i="1"/>
  <c r="D35" i="1"/>
  <c r="D34" i="1"/>
  <c r="D32" i="1"/>
  <c r="D31" i="1"/>
  <c r="D30" i="1"/>
  <c r="D28" i="1"/>
  <c r="D27" i="1"/>
  <c r="D26" i="1"/>
  <c r="D25" i="1"/>
  <c r="D24" i="1"/>
  <c r="D23" i="1"/>
  <c r="D22" i="1"/>
  <c r="D21" i="1"/>
  <c r="D18" i="1"/>
  <c r="D17" i="1"/>
  <c r="D16" i="1"/>
  <c r="D15" i="1"/>
  <c r="D12" i="1"/>
  <c r="D11" i="1"/>
  <c r="D9" i="1"/>
  <c r="D7" i="1"/>
  <c r="D33" i="1" l="1"/>
  <c r="D29" i="1"/>
  <c r="D8" i="1"/>
</calcChain>
</file>

<file path=xl/sharedStrings.xml><?xml version="1.0" encoding="utf-8"?>
<sst xmlns="http://schemas.openxmlformats.org/spreadsheetml/2006/main" count="159" uniqueCount="100">
  <si>
    <t>Приложение № 1 к ТЗ</t>
  </si>
  <si>
    <t xml:space="preserve">Ведомость объемов работ по ремонту  кровель складов ООО "Новохоперский элеватор" </t>
  </si>
  <si>
    <t>Объекты недвижимого имущества расположены на земельном участке с кадастровым                                              № 36:17:2700002:210</t>
  </si>
  <si>
    <t xml:space="preserve"> "Зерносклад (склад 3.1)"литер И, (кадастровый номер № 36:17:7102015:3) </t>
  </si>
  <si>
    <t>№ п/п</t>
  </si>
  <si>
    <t>Наименование работ и затрат</t>
  </si>
  <si>
    <t>ед. изм</t>
  </si>
  <si>
    <t>кол-во</t>
  </si>
  <si>
    <t>1</t>
  </si>
  <si>
    <t>Демонтаж покрытий кровли из шифера</t>
  </si>
  <si>
    <t>м2</t>
  </si>
  <si>
    <t>скат-13,5 м</t>
  </si>
  <si>
    <t>2</t>
  </si>
  <si>
    <t>Демонтаж подкровельной гидроизоляции из рулонных материалов</t>
  </si>
  <si>
    <t>3</t>
  </si>
  <si>
    <t>Демонтаж обрешетки сплошной из досок</t>
  </si>
  <si>
    <t>4</t>
  </si>
  <si>
    <t>Демонтаж стропильных ног из бревен</t>
  </si>
  <si>
    <t>5</t>
  </si>
  <si>
    <t>Демонтаж мауэрлатов</t>
  </si>
  <si>
    <t>6</t>
  </si>
  <si>
    <t>Демонтаж мостков деревянных (транспортная галерея на высоте 4 м)</t>
  </si>
  <si>
    <t>7</t>
  </si>
  <si>
    <t>Укладка по фермам прогонов из брусьев</t>
  </si>
  <si>
    <t>м3</t>
  </si>
  <si>
    <t>брус 200*300 мм</t>
  </si>
  <si>
    <t>8</t>
  </si>
  <si>
    <t>усиление жб колонн эстакад стальными обоймами с их огрунтовкой</t>
  </si>
  <si>
    <t>т</t>
  </si>
  <si>
    <t>5 колонн</t>
  </si>
  <si>
    <t>уголок 75*75*6 мм</t>
  </si>
  <si>
    <t>мп</t>
  </si>
  <si>
    <t>4 м 1 уголок</t>
  </si>
  <si>
    <t>полоса 60*5 мм</t>
  </si>
  <si>
    <t>грунт ГФ-021</t>
  </si>
  <si>
    <t>л</t>
  </si>
  <si>
    <t>9</t>
  </si>
  <si>
    <t>установка стропил,кобылок, мауэрлатов</t>
  </si>
  <si>
    <t>брус 100*150 мм</t>
  </si>
  <si>
    <t>шпилька резьбовая оц М 12</t>
  </si>
  <si>
    <t>шт</t>
  </si>
  <si>
    <t>шайба плоская увеличенная оц М 12</t>
  </si>
  <si>
    <t>кг</t>
  </si>
  <si>
    <t>гайка шестигранная оц М 12</t>
  </si>
  <si>
    <t>гвозди строительные 5*150 мм</t>
  </si>
  <si>
    <t>10</t>
  </si>
  <si>
    <t>устройство подкосов из бруса</t>
  </si>
  <si>
    <t>брус 150*150 мм</t>
  </si>
  <si>
    <t>11</t>
  </si>
  <si>
    <t>устройство узла крепления у жб колонн</t>
  </si>
  <si>
    <t>болт М10*140 с гайкой и двумя увеличенными шайбами</t>
  </si>
  <si>
    <t>12</t>
  </si>
  <si>
    <t>устройство обрешетки с прозорами (контробрешетка и пошаговая)</t>
  </si>
  <si>
    <t>доска 100*30 мм</t>
  </si>
  <si>
    <t>контр-рейка 50*50 мм</t>
  </si>
  <si>
    <t>гвозди строительные 4*100 мм</t>
  </si>
  <si>
    <t>13</t>
  </si>
  <si>
    <t>устройство пароизоляции прокладочной в 1 слой</t>
  </si>
  <si>
    <t>рубероид РПП</t>
  </si>
  <si>
    <t>скобы тип-53 RAPID 8мм</t>
  </si>
  <si>
    <t>уп</t>
  </si>
  <si>
    <t>14</t>
  </si>
  <si>
    <t>устройство кровельного покрытия из профилированного листа</t>
  </si>
  <si>
    <t>профиль НС-35 оц 07</t>
  </si>
  <si>
    <t>саморез кровельный 4,8*29 мм с прокладкой ЭПДМ оц</t>
  </si>
  <si>
    <t>15</t>
  </si>
  <si>
    <t>устройство планки парапета и карнизной планки из листовой оцинкованной стали, 0,7 мм</t>
  </si>
  <si>
    <t>карнизная планка (полка 150 ОЦ)</t>
  </si>
  <si>
    <t>м</t>
  </si>
  <si>
    <t>планка парапета 250мм</t>
  </si>
  <si>
    <t>саморез с пр шайбой острие 4,2*32 мм</t>
  </si>
  <si>
    <t>16</t>
  </si>
  <si>
    <t>устройсво конька из листовой оцинкованной стали, 0,7 мм</t>
  </si>
  <si>
    <t xml:space="preserve">планка полка 150 мм ОЦ </t>
  </si>
  <si>
    <t>уплотнитель НС-35*1000-А</t>
  </si>
  <si>
    <t>саморезы с пр шайбой острие 4,2*32 мм</t>
  </si>
  <si>
    <t>17</t>
  </si>
  <si>
    <t>устройство планки примыкания из листовой оцинкованной стали 0,7 мм</t>
  </si>
  <si>
    <t>планка примыкания верхняя 147*250 мм</t>
  </si>
  <si>
    <t>дюбель нейлоновый 6*35 мм</t>
  </si>
  <si>
    <t>герметик полиуретановый PU-740(картридж 310 мм)</t>
  </si>
  <si>
    <t>лента-герметик Nikobad duo 10м*15 см</t>
  </si>
  <si>
    <t>рул</t>
  </si>
  <si>
    <t>18</t>
  </si>
  <si>
    <t>ремонт полов склада бетонным раствором толщина 150 мм</t>
  </si>
  <si>
    <t>бетон В 15</t>
  </si>
  <si>
    <t>сетка электросварная 100*100*5 мм</t>
  </si>
  <si>
    <t>19</t>
  </si>
  <si>
    <t>заделка проемов (оконные, въезды)</t>
  </si>
  <si>
    <t>кирпич силикатный</t>
  </si>
  <si>
    <t>монтаж молниеприемников</t>
  </si>
  <si>
    <t>сталь круглая ф 16 м</t>
  </si>
  <si>
    <t>труба ф20 мм</t>
  </si>
  <si>
    <t>электроды</t>
  </si>
  <si>
    <t>соединение молниеприемников</t>
  </si>
  <si>
    <t>проволока стальная оцинкованная ф8 мм</t>
  </si>
  <si>
    <t>монтаж вертикальных заземлителей</t>
  </si>
  <si>
    <t>сталь круглая ф 16 м, длина 5 м</t>
  </si>
  <si>
    <t>сталь полосовая 40*4 мм</t>
  </si>
  <si>
    <t xml:space="preserve">вывоз мусора с утилизацией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</si>
</sst>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D09C1-E523-4F0F-9F6E-588AC2F36C0D}">
  <dimension ref="A1:H71"/>
  <sheetViews>
    <sheetView tabSelected="1" workbookViewId="0">
      <selection activeCell="B7" sqref="B7"/>
    </sheetView>
  </sheetViews>
  <sheetFormatPr defaultRowHeight="15.75" x14ac:dyDescent="0.25"/>
  <cols>
    <col min="1" max="1" width="9.140625" style="3"/>
    <col min="2" max="2" width="63" style="3" customWidth="1"/>
    <col min="3" max="3" width="18.85546875" style="3" customWidth="1"/>
    <col min="4" max="4" width="20.42578125" style="3" customWidth="1"/>
    <col min="5" max="5" width="9.140625" style="3" customWidth="1"/>
    <col min="6" max="6" width="13.140625" style="3" customWidth="1"/>
    <col min="7" max="16384" width="9.140625" style="3"/>
  </cols>
  <sheetData>
    <row r="1" spans="1:8" x14ac:dyDescent="0.25">
      <c r="D1" s="1" t="s">
        <v>0</v>
      </c>
    </row>
    <row r="2" spans="1:8" ht="46.5" customHeight="1" x14ac:dyDescent="0.25">
      <c r="A2" s="13" t="s">
        <v>1</v>
      </c>
      <c r="B2" s="13"/>
      <c r="C2" s="13"/>
      <c r="D2" s="13"/>
      <c r="E2" s="2"/>
      <c r="F2" s="2"/>
      <c r="G2" s="2"/>
      <c r="H2" s="2"/>
    </row>
    <row r="3" spans="1:8" ht="44.25" customHeight="1" x14ac:dyDescent="0.25">
      <c r="A3" s="17" t="s">
        <v>2</v>
      </c>
      <c r="B3" s="17"/>
      <c r="C3" s="17"/>
      <c r="D3" s="17"/>
    </row>
    <row r="4" spans="1:8" ht="30" customHeight="1" x14ac:dyDescent="0.25">
      <c r="A4" s="18" t="s">
        <v>3</v>
      </c>
      <c r="B4" s="18"/>
      <c r="C4" s="18"/>
      <c r="D4" s="18"/>
      <c r="G4" s="4"/>
    </row>
    <row r="5" spans="1:8" ht="40.5" customHeight="1" x14ac:dyDescent="0.25">
      <c r="A5" s="15" t="s">
        <v>4</v>
      </c>
      <c r="B5" s="15" t="s">
        <v>5</v>
      </c>
      <c r="C5" s="15" t="s">
        <v>6</v>
      </c>
      <c r="D5" s="14" t="s">
        <v>7</v>
      </c>
      <c r="G5" s="4"/>
    </row>
    <row r="6" spans="1:8" x14ac:dyDescent="0.25">
      <c r="A6" s="23"/>
      <c r="B6" s="23"/>
      <c r="C6" s="23"/>
      <c r="D6" s="15"/>
    </row>
    <row r="7" spans="1:8" x14ac:dyDescent="0.25">
      <c r="A7" s="9" t="s">
        <v>8</v>
      </c>
      <c r="B7" s="5" t="s">
        <v>9</v>
      </c>
      <c r="C7" s="11" t="s">
        <v>10</v>
      </c>
      <c r="D7" s="12">
        <f>1488</f>
        <v>1488</v>
      </c>
      <c r="E7" s="7"/>
      <c r="F7" s="3" t="s">
        <v>11</v>
      </c>
    </row>
    <row r="8" spans="1:8" ht="31.5" x14ac:dyDescent="0.25">
      <c r="A8" s="9" t="s">
        <v>12</v>
      </c>
      <c r="B8" s="10" t="s">
        <v>13</v>
      </c>
      <c r="C8" s="11" t="s">
        <v>10</v>
      </c>
      <c r="D8" s="12">
        <f>D7</f>
        <v>1488</v>
      </c>
    </row>
    <row r="9" spans="1:8" x14ac:dyDescent="0.25">
      <c r="A9" s="9" t="s">
        <v>14</v>
      </c>
      <c r="B9" s="10" t="s">
        <v>15</v>
      </c>
      <c r="C9" s="11" t="s">
        <v>10</v>
      </c>
      <c r="D9" s="12">
        <f>1488</f>
        <v>1488</v>
      </c>
    </row>
    <row r="10" spans="1:8" x14ac:dyDescent="0.25">
      <c r="A10" s="9" t="s">
        <v>16</v>
      </c>
      <c r="B10" s="10" t="s">
        <v>17</v>
      </c>
      <c r="C10" s="11" t="s">
        <v>10</v>
      </c>
      <c r="D10" s="12">
        <v>54</v>
      </c>
    </row>
    <row r="11" spans="1:8" x14ac:dyDescent="0.25">
      <c r="A11" s="9" t="s">
        <v>18</v>
      </c>
      <c r="B11" s="10" t="s">
        <v>19</v>
      </c>
      <c r="C11" s="11" t="s">
        <v>10</v>
      </c>
      <c r="D11" s="12">
        <f>11</f>
        <v>11</v>
      </c>
    </row>
    <row r="12" spans="1:8" ht="31.5" x14ac:dyDescent="0.25">
      <c r="A12" s="9" t="s">
        <v>20</v>
      </c>
      <c r="B12" s="10" t="s">
        <v>21</v>
      </c>
      <c r="C12" s="11" t="s">
        <v>10</v>
      </c>
      <c r="D12" s="12">
        <f>122</f>
        <v>122</v>
      </c>
    </row>
    <row r="13" spans="1:8" x14ac:dyDescent="0.25">
      <c r="A13" s="9" t="s">
        <v>22</v>
      </c>
      <c r="B13" s="10" t="s">
        <v>23</v>
      </c>
      <c r="C13" s="11" t="s">
        <v>24</v>
      </c>
      <c r="D13" s="12">
        <f>11.2</f>
        <v>11.2</v>
      </c>
    </row>
    <row r="14" spans="1:8" x14ac:dyDescent="0.25">
      <c r="A14" s="9"/>
      <c r="B14" s="10" t="s">
        <v>25</v>
      </c>
      <c r="C14" s="11" t="s">
        <v>24</v>
      </c>
      <c r="D14" s="12">
        <f>11.75</f>
        <v>11.75</v>
      </c>
    </row>
    <row r="15" spans="1:8" ht="31.5" x14ac:dyDescent="0.25">
      <c r="A15" s="9" t="s">
        <v>26</v>
      </c>
      <c r="B15" s="10" t="s">
        <v>27</v>
      </c>
      <c r="C15" s="11" t="s">
        <v>28</v>
      </c>
      <c r="D15" s="12">
        <f>0.444268</f>
        <v>0.444268</v>
      </c>
      <c r="F15" s="3" t="s">
        <v>29</v>
      </c>
    </row>
    <row r="16" spans="1:8" x14ac:dyDescent="0.25">
      <c r="A16" s="9"/>
      <c r="B16" s="8" t="s">
        <v>30</v>
      </c>
      <c r="C16" s="11" t="s">
        <v>31</v>
      </c>
      <c r="D16" s="12">
        <f>20</f>
        <v>20</v>
      </c>
      <c r="F16" s="3" t="s">
        <v>32</v>
      </c>
    </row>
    <row r="17" spans="1:4" x14ac:dyDescent="0.25">
      <c r="A17" s="9"/>
      <c r="B17" s="8" t="s">
        <v>33</v>
      </c>
      <c r="C17" s="11" t="s">
        <v>31</v>
      </c>
      <c r="D17" s="12">
        <f>20</f>
        <v>20</v>
      </c>
    </row>
    <row r="18" spans="1:4" x14ac:dyDescent="0.25">
      <c r="A18" s="9"/>
      <c r="B18" s="8" t="s">
        <v>34</v>
      </c>
      <c r="C18" s="11" t="s">
        <v>35</v>
      </c>
      <c r="D18" s="12">
        <f>2</f>
        <v>2</v>
      </c>
    </row>
    <row r="19" spans="1:4" x14ac:dyDescent="0.25">
      <c r="A19" s="9" t="s">
        <v>36</v>
      </c>
      <c r="B19" s="8" t="s">
        <v>37</v>
      </c>
      <c r="C19" s="11" t="s">
        <v>24</v>
      </c>
      <c r="D19" s="12">
        <f>47.5</f>
        <v>47.5</v>
      </c>
    </row>
    <row r="20" spans="1:4" x14ac:dyDescent="0.25">
      <c r="A20" s="9"/>
      <c r="B20" s="8" t="s">
        <v>38</v>
      </c>
      <c r="C20" s="11" t="s">
        <v>24</v>
      </c>
      <c r="D20" s="12">
        <f>49.88</f>
        <v>49.88</v>
      </c>
    </row>
    <row r="21" spans="1:4" x14ac:dyDescent="0.25">
      <c r="A21" s="9"/>
      <c r="B21" s="8" t="s">
        <v>39</v>
      </c>
      <c r="C21" s="11" t="s">
        <v>40</v>
      </c>
      <c r="D21" s="12">
        <f>244</f>
        <v>244</v>
      </c>
    </row>
    <row r="22" spans="1:4" x14ac:dyDescent="0.25">
      <c r="A22" s="9"/>
      <c r="B22" s="8" t="s">
        <v>41</v>
      </c>
      <c r="C22" s="11" t="s">
        <v>42</v>
      </c>
      <c r="D22" s="12">
        <f>19.07</f>
        <v>19.07</v>
      </c>
    </row>
    <row r="23" spans="1:4" x14ac:dyDescent="0.25">
      <c r="A23" s="9"/>
      <c r="B23" s="8" t="s">
        <v>43</v>
      </c>
      <c r="C23" s="11" t="s">
        <v>42</v>
      </c>
      <c r="D23" s="12">
        <f>16.6</f>
        <v>16.600000000000001</v>
      </c>
    </row>
    <row r="24" spans="1:4" x14ac:dyDescent="0.25">
      <c r="A24" s="9"/>
      <c r="B24" s="8" t="s">
        <v>44</v>
      </c>
      <c r="C24" s="11" t="s">
        <v>42</v>
      </c>
      <c r="D24" s="12">
        <f>105</f>
        <v>105</v>
      </c>
    </row>
    <row r="25" spans="1:4" x14ac:dyDescent="0.25">
      <c r="A25" s="9" t="s">
        <v>45</v>
      </c>
      <c r="B25" s="8" t="s">
        <v>46</v>
      </c>
      <c r="C25" s="11" t="s">
        <v>40</v>
      </c>
      <c r="D25" s="12">
        <f>40</f>
        <v>40</v>
      </c>
    </row>
    <row r="26" spans="1:4" x14ac:dyDescent="0.25">
      <c r="A26" s="9"/>
      <c r="B26" s="8" t="s">
        <v>47</v>
      </c>
      <c r="C26" s="11" t="s">
        <v>24</v>
      </c>
      <c r="D26" s="12">
        <f>2.8</f>
        <v>2.8</v>
      </c>
    </row>
    <row r="27" spans="1:4" x14ac:dyDescent="0.25">
      <c r="A27" s="9" t="s">
        <v>48</v>
      </c>
      <c r="B27" s="8" t="s">
        <v>49</v>
      </c>
      <c r="C27" s="11" t="s">
        <v>40</v>
      </c>
      <c r="D27" s="12">
        <f>20</f>
        <v>20</v>
      </c>
    </row>
    <row r="28" spans="1:4" x14ac:dyDescent="0.25">
      <c r="A28" s="9"/>
      <c r="B28" s="10" t="s">
        <v>50</v>
      </c>
      <c r="C28" s="11" t="s">
        <v>40</v>
      </c>
      <c r="D28" s="12">
        <f>160</f>
        <v>160</v>
      </c>
    </row>
    <row r="29" spans="1:4" ht="31.5" x14ac:dyDescent="0.25">
      <c r="A29" s="9" t="s">
        <v>51</v>
      </c>
      <c r="B29" s="10" t="s">
        <v>52</v>
      </c>
      <c r="C29" s="11" t="s">
        <v>10</v>
      </c>
      <c r="D29" s="12">
        <f>D7</f>
        <v>1488</v>
      </c>
    </row>
    <row r="30" spans="1:4" x14ac:dyDescent="0.25">
      <c r="A30" s="9"/>
      <c r="B30" s="10" t="s">
        <v>53</v>
      </c>
      <c r="C30" s="11" t="s">
        <v>24</v>
      </c>
      <c r="D30" s="12">
        <f>17.01</f>
        <v>17.010000000000002</v>
      </c>
    </row>
    <row r="31" spans="1:4" x14ac:dyDescent="0.25">
      <c r="A31" s="9"/>
      <c r="B31" s="10" t="s">
        <v>54</v>
      </c>
      <c r="C31" s="11" t="s">
        <v>24</v>
      </c>
      <c r="D31" s="12">
        <f>8.1</f>
        <v>8.1</v>
      </c>
    </row>
    <row r="32" spans="1:4" x14ac:dyDescent="0.25">
      <c r="A32" s="9"/>
      <c r="B32" s="10" t="s">
        <v>55</v>
      </c>
      <c r="C32" s="11" t="s">
        <v>42</v>
      </c>
      <c r="D32" s="12">
        <f>45</f>
        <v>45</v>
      </c>
    </row>
    <row r="33" spans="1:4" x14ac:dyDescent="0.25">
      <c r="A33" s="9" t="s">
        <v>56</v>
      </c>
      <c r="B33" s="10" t="s">
        <v>57</v>
      </c>
      <c r="C33" s="11" t="s">
        <v>10</v>
      </c>
      <c r="D33" s="12">
        <f>D7</f>
        <v>1488</v>
      </c>
    </row>
    <row r="34" spans="1:4" x14ac:dyDescent="0.25">
      <c r="A34" s="9"/>
      <c r="B34" s="10" t="s">
        <v>58</v>
      </c>
      <c r="C34" s="11" t="s">
        <v>10</v>
      </c>
      <c r="D34" s="12">
        <f>150</f>
        <v>150</v>
      </c>
    </row>
    <row r="35" spans="1:4" x14ac:dyDescent="0.25">
      <c r="A35" s="9"/>
      <c r="B35" s="10" t="s">
        <v>59</v>
      </c>
      <c r="C35" s="11" t="s">
        <v>60</v>
      </c>
      <c r="D35" s="12">
        <f>9</f>
        <v>9</v>
      </c>
    </row>
    <row r="36" spans="1:4" ht="31.5" x14ac:dyDescent="0.25">
      <c r="A36" s="9" t="s">
        <v>61</v>
      </c>
      <c r="B36" s="10" t="s">
        <v>62</v>
      </c>
      <c r="C36" s="11" t="s">
        <v>10</v>
      </c>
      <c r="D36" s="12">
        <f>1488</f>
        <v>1488</v>
      </c>
    </row>
    <row r="37" spans="1:4" x14ac:dyDescent="0.25">
      <c r="A37" s="9"/>
      <c r="B37" s="10" t="s">
        <v>63</v>
      </c>
      <c r="C37" s="11" t="s">
        <v>10</v>
      </c>
      <c r="D37" s="12">
        <f>1577.3</f>
        <v>1577.3</v>
      </c>
    </row>
    <row r="38" spans="1:4" x14ac:dyDescent="0.25">
      <c r="A38" s="9"/>
      <c r="B38" s="10" t="s">
        <v>64</v>
      </c>
      <c r="C38" s="11" t="s">
        <v>40</v>
      </c>
      <c r="D38" s="12">
        <f>8675</f>
        <v>8675</v>
      </c>
    </row>
    <row r="39" spans="1:4" ht="26.25" customHeight="1" x14ac:dyDescent="0.25">
      <c r="A39" s="9" t="s">
        <v>65</v>
      </c>
      <c r="B39" s="10" t="s">
        <v>66</v>
      </c>
      <c r="C39" s="11" t="s">
        <v>10</v>
      </c>
      <c r="D39" s="12">
        <f>57</f>
        <v>57</v>
      </c>
    </row>
    <row r="40" spans="1:4" x14ac:dyDescent="0.25">
      <c r="A40" s="9"/>
      <c r="B40" s="10" t="s">
        <v>67</v>
      </c>
      <c r="C40" s="11" t="s">
        <v>68</v>
      </c>
      <c r="D40" s="12">
        <f>30+9</f>
        <v>39</v>
      </c>
    </row>
    <row r="41" spans="1:4" x14ac:dyDescent="0.25">
      <c r="A41" s="9"/>
      <c r="B41" s="10" t="s">
        <v>69</v>
      </c>
      <c r="C41" s="11" t="s">
        <v>68</v>
      </c>
      <c r="D41" s="12">
        <f>54</f>
        <v>54</v>
      </c>
    </row>
    <row r="42" spans="1:4" x14ac:dyDescent="0.25">
      <c r="A42" s="9"/>
      <c r="B42" s="10" t="s">
        <v>70</v>
      </c>
      <c r="C42" s="11" t="s">
        <v>42</v>
      </c>
      <c r="D42" s="12">
        <f>1.3</f>
        <v>1.3</v>
      </c>
    </row>
    <row r="43" spans="1:4" x14ac:dyDescent="0.25">
      <c r="A43" s="9" t="s">
        <v>71</v>
      </c>
      <c r="B43" s="10" t="s">
        <v>72</v>
      </c>
      <c r="C43" s="11" t="s">
        <v>31</v>
      </c>
      <c r="D43" s="12">
        <f>66</f>
        <v>66</v>
      </c>
    </row>
    <row r="44" spans="1:4" x14ac:dyDescent="0.25">
      <c r="A44" s="9"/>
      <c r="B44" s="10" t="s">
        <v>73</v>
      </c>
      <c r="C44" s="11" t="s">
        <v>10</v>
      </c>
      <c r="D44" s="12">
        <f>66*0.3</f>
        <v>19.8</v>
      </c>
    </row>
    <row r="45" spans="1:4" x14ac:dyDescent="0.25">
      <c r="A45" s="9"/>
      <c r="B45" s="10" t="s">
        <v>74</v>
      </c>
      <c r="C45" s="11" t="s">
        <v>40</v>
      </c>
      <c r="D45" s="12">
        <f>122</f>
        <v>122</v>
      </c>
    </row>
    <row r="46" spans="1:4" x14ac:dyDescent="0.25">
      <c r="A46" s="9"/>
      <c r="B46" s="10" t="s">
        <v>75</v>
      </c>
      <c r="C46" s="11" t="s">
        <v>42</v>
      </c>
      <c r="D46" s="12">
        <f>1.8</f>
        <v>1.8</v>
      </c>
    </row>
    <row r="47" spans="1:4" ht="31.5" x14ac:dyDescent="0.25">
      <c r="A47" s="9" t="s">
        <v>76</v>
      </c>
      <c r="B47" s="10" t="s">
        <v>77</v>
      </c>
      <c r="C47" s="11" t="s">
        <v>10</v>
      </c>
      <c r="D47" s="12">
        <f>19.056</f>
        <v>19.056000000000001</v>
      </c>
    </row>
    <row r="48" spans="1:4" x14ac:dyDescent="0.25">
      <c r="A48" s="9"/>
      <c r="B48" s="10" t="s">
        <v>78</v>
      </c>
      <c r="C48" s="11" t="s">
        <v>68</v>
      </c>
      <c r="D48" s="12">
        <f>54</f>
        <v>54</v>
      </c>
    </row>
    <row r="49" spans="1:4" x14ac:dyDescent="0.25">
      <c r="A49" s="9"/>
      <c r="B49" s="10" t="s">
        <v>79</v>
      </c>
      <c r="C49" s="11" t="s">
        <v>40</v>
      </c>
      <c r="D49" s="12">
        <f>270</f>
        <v>270</v>
      </c>
    </row>
    <row r="50" spans="1:4" x14ac:dyDescent="0.25">
      <c r="A50" s="9"/>
      <c r="B50" s="10" t="s">
        <v>80</v>
      </c>
      <c r="C50" s="11" t="s">
        <v>40</v>
      </c>
      <c r="D50" s="12">
        <f>12</f>
        <v>12</v>
      </c>
    </row>
    <row r="51" spans="1:4" x14ac:dyDescent="0.25">
      <c r="A51" s="9"/>
      <c r="B51" s="10" t="s">
        <v>81</v>
      </c>
      <c r="C51" s="11" t="s">
        <v>82</v>
      </c>
      <c r="D51" s="12">
        <f>4</f>
        <v>4</v>
      </c>
    </row>
    <row r="52" spans="1:4" x14ac:dyDescent="0.25">
      <c r="A52" s="9" t="s">
        <v>83</v>
      </c>
      <c r="B52" s="10" t="s">
        <v>84</v>
      </c>
      <c r="C52" s="11" t="s">
        <v>10</v>
      </c>
      <c r="D52" s="12">
        <f>42</f>
        <v>42</v>
      </c>
    </row>
    <row r="53" spans="1:4" x14ac:dyDescent="0.25">
      <c r="A53" s="9"/>
      <c r="B53" s="8" t="s">
        <v>85</v>
      </c>
      <c r="C53" s="11" t="s">
        <v>24</v>
      </c>
      <c r="D53" s="12">
        <f>42*0.15*1.02</f>
        <v>6.4260000000000002</v>
      </c>
    </row>
    <row r="54" spans="1:4" x14ac:dyDescent="0.25">
      <c r="A54" s="19"/>
      <c r="B54" s="20" t="s">
        <v>86</v>
      </c>
      <c r="C54" s="21" t="s">
        <v>10</v>
      </c>
      <c r="D54" s="22">
        <f>D52*1.1</f>
        <v>46.2</v>
      </c>
    </row>
    <row r="55" spans="1:4" ht="8.25" hidden="1" customHeight="1" x14ac:dyDescent="0.25">
      <c r="A55" s="19"/>
      <c r="B55" s="20"/>
      <c r="C55" s="21"/>
      <c r="D55" s="22"/>
    </row>
    <row r="56" spans="1:4" x14ac:dyDescent="0.25">
      <c r="A56" s="9" t="s">
        <v>87</v>
      </c>
      <c r="B56" s="10" t="s">
        <v>88</v>
      </c>
      <c r="C56" s="11" t="s">
        <v>24</v>
      </c>
      <c r="D56" s="12">
        <f>14.3</f>
        <v>14.3</v>
      </c>
    </row>
    <row r="57" spans="1:4" x14ac:dyDescent="0.25">
      <c r="A57" s="9"/>
      <c r="B57" s="10" t="s">
        <v>89</v>
      </c>
      <c r="C57" s="11" t="s">
        <v>40</v>
      </c>
      <c r="D57" s="12">
        <f>5720</f>
        <v>5720</v>
      </c>
    </row>
    <row r="58" spans="1:4" x14ac:dyDescent="0.25">
      <c r="A58" s="9"/>
      <c r="B58" s="6" t="s">
        <v>90</v>
      </c>
      <c r="C58" s="11"/>
      <c r="D58" s="12"/>
    </row>
    <row r="59" spans="1:4" x14ac:dyDescent="0.25">
      <c r="A59" s="9" t="s">
        <v>8</v>
      </c>
      <c r="B59" s="10" t="s">
        <v>90</v>
      </c>
      <c r="C59" s="11" t="s">
        <v>40</v>
      </c>
      <c r="D59" s="12">
        <f>7</f>
        <v>7</v>
      </c>
    </row>
    <row r="60" spans="1:4" x14ac:dyDescent="0.25">
      <c r="A60" s="9"/>
      <c r="B60" s="8" t="s">
        <v>91</v>
      </c>
      <c r="C60" s="11" t="s">
        <v>42</v>
      </c>
      <c r="D60" s="12">
        <v>16.59</v>
      </c>
    </row>
    <row r="61" spans="1:4" x14ac:dyDescent="0.25">
      <c r="A61" s="9"/>
      <c r="B61" s="10" t="s">
        <v>92</v>
      </c>
      <c r="C61" s="11" t="s">
        <v>42</v>
      </c>
      <c r="D61" s="12">
        <f>13.44</f>
        <v>13.44</v>
      </c>
    </row>
    <row r="62" spans="1:4" x14ac:dyDescent="0.25">
      <c r="A62" s="9"/>
      <c r="B62" s="10" t="s">
        <v>93</v>
      </c>
      <c r="C62" s="11" t="s">
        <v>42</v>
      </c>
      <c r="D62" s="12">
        <f>0.64</f>
        <v>0.64</v>
      </c>
    </row>
    <row r="63" spans="1:4" x14ac:dyDescent="0.25">
      <c r="A63" s="9" t="s">
        <v>12</v>
      </c>
      <c r="B63" s="10" t="s">
        <v>94</v>
      </c>
      <c r="C63" s="11" t="s">
        <v>31</v>
      </c>
      <c r="D63" s="12">
        <v>78.400000000000006</v>
      </c>
    </row>
    <row r="64" spans="1:4" x14ac:dyDescent="0.25">
      <c r="A64" s="9"/>
      <c r="B64" s="10" t="s">
        <v>95</v>
      </c>
      <c r="C64" s="11" t="s">
        <v>42</v>
      </c>
      <c r="D64" s="12">
        <f>30.94</f>
        <v>30.94</v>
      </c>
    </row>
    <row r="65" spans="1:4" x14ac:dyDescent="0.25">
      <c r="A65" s="9"/>
      <c r="B65" s="10" t="s">
        <v>93</v>
      </c>
      <c r="C65" s="11" t="s">
        <v>42</v>
      </c>
      <c r="D65" s="12">
        <f>0.67</f>
        <v>0.67</v>
      </c>
    </row>
    <row r="66" spans="1:4" x14ac:dyDescent="0.25">
      <c r="A66" s="9" t="s">
        <v>14</v>
      </c>
      <c r="B66" s="10" t="s">
        <v>96</v>
      </c>
      <c r="C66" s="11" t="s">
        <v>40</v>
      </c>
      <c r="D66" s="12">
        <f>6</f>
        <v>6</v>
      </c>
    </row>
    <row r="67" spans="1:4" x14ac:dyDescent="0.25">
      <c r="A67" s="9"/>
      <c r="B67" s="10" t="s">
        <v>97</v>
      </c>
      <c r="C67" s="11" t="s">
        <v>42</v>
      </c>
      <c r="D67" s="12">
        <f>47.4</f>
        <v>47.4</v>
      </c>
    </row>
    <row r="68" spans="1:4" x14ac:dyDescent="0.25">
      <c r="A68" s="9"/>
      <c r="B68" s="10" t="s">
        <v>98</v>
      </c>
      <c r="C68" s="11" t="s">
        <v>42</v>
      </c>
      <c r="D68" s="12">
        <f>10.08</f>
        <v>10.08</v>
      </c>
    </row>
    <row r="69" spans="1:4" x14ac:dyDescent="0.25">
      <c r="A69" s="9"/>
      <c r="B69" s="10" t="s">
        <v>93</v>
      </c>
      <c r="C69" s="11" t="s">
        <v>42</v>
      </c>
      <c r="D69" s="12">
        <f>1.27</f>
        <v>1.27</v>
      </c>
    </row>
    <row r="70" spans="1:4" x14ac:dyDescent="0.25">
      <c r="A70" s="9" t="s">
        <v>16</v>
      </c>
      <c r="B70" s="10" t="s">
        <v>99</v>
      </c>
      <c r="C70" s="11" t="s">
        <v>24</v>
      </c>
      <c r="D70" s="12">
        <f>45+5.4+7.5</f>
        <v>57.9</v>
      </c>
    </row>
    <row r="71" spans="1:4" x14ac:dyDescent="0.25">
      <c r="A71" s="16"/>
      <c r="B71" s="16"/>
      <c r="C71" s="16"/>
      <c r="D71" s="16"/>
    </row>
  </sheetData>
  <mergeCells count="12">
    <mergeCell ref="A2:D2"/>
    <mergeCell ref="D5:D6"/>
    <mergeCell ref="A71:D71"/>
    <mergeCell ref="A3:D3"/>
    <mergeCell ref="A4:D4"/>
    <mergeCell ref="A54:A55"/>
    <mergeCell ref="B54:B55"/>
    <mergeCell ref="C54:C55"/>
    <mergeCell ref="D54:D55"/>
    <mergeCell ref="A5:A6"/>
    <mergeCell ref="B5:B6"/>
    <mergeCell ref="C5:C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CEF5528048CC4F92A9F02459A3B976" ma:contentTypeVersion="10" ma:contentTypeDescription="Создание документа." ma:contentTypeScope="" ma:versionID="a6820220cababeceb8eb2778f11926b2">
  <xsd:schema xmlns:xsd="http://www.w3.org/2001/XMLSchema" xmlns:xs="http://www.w3.org/2001/XMLSchema" xmlns:p="http://schemas.microsoft.com/office/2006/metadata/properties" xmlns:ns2="8085d25d-af17-4d29-9626-b13eb1f4f0fd" xmlns:ns3="e72f027c-958b-4075-b266-7eaf6b118073" targetNamespace="http://schemas.microsoft.com/office/2006/metadata/properties" ma:root="true" ma:fieldsID="d3151f5f54d414d8b80e8169d662c8f9" ns2:_="" ns3:_="">
    <xsd:import namespace="8085d25d-af17-4d29-9626-b13eb1f4f0fd"/>
    <xsd:import namespace="e72f027c-958b-4075-b266-7eaf6b11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d25d-af17-4d29-9626-b13eb1f4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027c-958b-4075-b266-7eaf6b11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B08AA2-F1A5-4F78-A35F-5FAE136879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d25d-af17-4d29-9626-b13eb1f4f0fd"/>
    <ds:schemaRef ds:uri="e72f027c-958b-4075-b266-7eaf6b11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54E8F6-700F-4610-90F7-C35E218EA4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756D01-D575-4C58-AFA3-24CA2EEBC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Черных Александр Иванович</dc:creator>
  <cp:keywords/>
  <dc:description/>
  <cp:lastModifiedBy>Никлюшин Александр Викторович</cp:lastModifiedBy>
  <cp:revision/>
  <dcterms:created xsi:type="dcterms:W3CDTF">2020-10-16T13:13:54Z</dcterms:created>
  <dcterms:modified xsi:type="dcterms:W3CDTF">2022-01-18T13:17:40Z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0x010100DACEF5528048CC4F92A9F02459A3B976</vt:lpwstr>
  </property>
</Properties>
</file>