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.chernyh\AppData\Local\Microsoft\Windows\INetCache\Content.Outlook\E48H2833\"/>
    </mc:Choice>
  </mc:AlternateContent>
  <xr:revisionPtr revIDLastSave="453" documentId="8_{F6C02616-8C7E-4670-8B2A-CF4675E898C9}" xr6:coauthVersionLast="46" xr6:coauthVersionMax="46" xr10:uidLastSave="{116B4AE5-7379-4A7F-9991-4117232A31F7}"/>
  <bookViews>
    <workbookView xWindow="-120" yWindow="-120" windowWidth="29040" windowHeight="15840" xr2:uid="{6C16B2AF-BCCC-47C0-BF88-76A081C42A05}"/>
  </bookViews>
  <sheets>
    <sheet name="Лист1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D104" i="1"/>
  <c r="D103" i="1"/>
  <c r="D102" i="1"/>
  <c r="D101" i="1"/>
  <c r="D100" i="1"/>
  <c r="D91" i="1"/>
  <c r="D69" i="1"/>
  <c r="D67" i="1"/>
  <c r="D63" i="1"/>
  <c r="D62" i="1"/>
  <c r="D51" i="1"/>
  <c r="D50" i="1"/>
  <c r="D49" i="1"/>
  <c r="D40" i="1"/>
  <c r="D38" i="1"/>
  <c r="D30" i="1"/>
  <c r="D18" i="1"/>
  <c r="D17" i="1"/>
  <c r="D16" i="1"/>
  <c r="D12" i="1"/>
  <c r="D11" i="1"/>
  <c r="E78" i="1"/>
  <c r="D78" i="1"/>
  <c r="D26" i="1"/>
  <c r="E26" i="1" s="1"/>
  <c r="D89" i="1"/>
  <c r="D109" i="1"/>
  <c r="E109" i="1" s="1"/>
  <c r="E104" i="1"/>
  <c r="E102" i="1"/>
  <c r="E101" i="1"/>
  <c r="E100" i="1"/>
  <c r="D35" i="1"/>
  <c r="D86" i="1"/>
  <c r="D81" i="1"/>
  <c r="E75" i="1"/>
  <c r="E74" i="1"/>
  <c r="D77" i="1"/>
  <c r="E77" i="1" s="1"/>
  <c r="D76" i="1"/>
  <c r="E76" i="1" s="1"/>
  <c r="D73" i="1"/>
  <c r="E73" i="1" s="1"/>
  <c r="E62" i="1"/>
  <c r="D20" i="1"/>
  <c r="D53" i="1"/>
  <c r="E53" i="1" s="1"/>
  <c r="D41" i="1"/>
  <c r="D32" i="1"/>
  <c r="D31" i="1"/>
  <c r="D28" i="1"/>
  <c r="D29" i="1" s="1"/>
  <c r="D13" i="1"/>
  <c r="D15" i="1" s="1"/>
  <c r="D25" i="1"/>
  <c r="D24" i="1"/>
  <c r="E24" i="1" s="1"/>
  <c r="D23" i="1"/>
  <c r="E38" i="1"/>
  <c r="E23" i="1" l="1"/>
  <c r="D27" i="1"/>
  <c r="D64" i="1"/>
  <c r="E63" i="1"/>
  <c r="E67" i="1"/>
  <c r="D68" i="1"/>
  <c r="E68" i="1" s="1"/>
  <c r="D79" i="1"/>
  <c r="D71" i="1"/>
  <c r="D70" i="1"/>
  <c r="E70" i="1" s="1"/>
  <c r="E69" i="1"/>
  <c r="D83" i="1"/>
  <c r="D82" i="1"/>
  <c r="E82" i="1" s="1"/>
  <c r="E81" i="1"/>
  <c r="D88" i="1"/>
  <c r="E88" i="1" s="1"/>
  <c r="D87" i="1"/>
  <c r="E87" i="1" s="1"/>
  <c r="E86" i="1"/>
  <c r="D95" i="1"/>
  <c r="D92" i="1"/>
  <c r="E91" i="1"/>
  <c r="D105" i="1"/>
  <c r="E103" i="1"/>
  <c r="D90" i="1"/>
  <c r="E90" i="1" s="1"/>
  <c r="D107" i="1"/>
  <c r="E89" i="1"/>
  <c r="D43" i="1"/>
  <c r="D42" i="1"/>
  <c r="D52" i="1"/>
  <c r="E51" i="1"/>
  <c r="D33" i="1"/>
  <c r="E32" i="1"/>
  <c r="D21" i="1"/>
  <c r="E21" i="1" s="1"/>
  <c r="D19" i="1"/>
  <c r="E31" i="1"/>
  <c r="E29" i="1"/>
  <c r="E30" i="1"/>
  <c r="E50" i="1"/>
  <c r="E17" i="1"/>
  <c r="E19" i="1"/>
  <c r="D108" i="1" l="1"/>
  <c r="E108" i="1" s="1"/>
  <c r="E107" i="1"/>
  <c r="D106" i="1"/>
  <c r="E106" i="1" s="1"/>
  <c r="E105" i="1"/>
  <c r="D93" i="1"/>
  <c r="E92" i="1"/>
  <c r="D97" i="1"/>
  <c r="D96" i="1"/>
  <c r="E96" i="1" s="1"/>
  <c r="E95" i="1"/>
  <c r="D84" i="1"/>
  <c r="E83" i="1"/>
  <c r="D72" i="1"/>
  <c r="E72" i="1" s="1"/>
  <c r="E71" i="1"/>
  <c r="D80" i="1"/>
  <c r="E80" i="1" s="1"/>
  <c r="E79" i="1"/>
  <c r="E64" i="1"/>
  <c r="D66" i="1"/>
  <c r="E66" i="1" s="1"/>
  <c r="D54" i="1"/>
  <c r="E52" i="1"/>
  <c r="D34" i="1"/>
  <c r="E33" i="1"/>
  <c r="E15" i="1"/>
  <c r="E25" i="1"/>
  <c r="E13" i="1"/>
  <c r="D56" i="1"/>
  <c r="E56" i="1" s="1"/>
  <c r="D57" i="1"/>
  <c r="E57" i="1" s="1"/>
  <c r="D39" i="1"/>
  <c r="E39" i="1" s="1"/>
  <c r="E49" i="1"/>
  <c r="E43" i="1"/>
  <c r="E42" i="1"/>
  <c r="E41" i="1"/>
  <c r="E28" i="1"/>
  <c r="D85" i="1" l="1"/>
  <c r="E85" i="1" s="1"/>
  <c r="E84" i="1"/>
  <c r="D98" i="1"/>
  <c r="E97" i="1"/>
  <c r="D94" i="1"/>
  <c r="E94" i="1" s="1"/>
  <c r="E93" i="1"/>
  <c r="E34" i="1"/>
  <c r="D36" i="1"/>
  <c r="E36" i="1" s="1"/>
  <c r="D55" i="1"/>
  <c r="E55" i="1" s="1"/>
  <c r="E54" i="1"/>
  <c r="E40" i="1"/>
  <c r="D48" i="1"/>
  <c r="E48" i="1" s="1"/>
  <c r="D47" i="1"/>
  <c r="E47" i="1" s="1"/>
  <c r="D46" i="1"/>
  <c r="E46" i="1" s="1"/>
  <c r="D44" i="1"/>
  <c r="E16" i="1"/>
  <c r="E20" i="1"/>
  <c r="D58" i="1"/>
  <c r="E58" i="1" s="1"/>
  <c r="E27" i="1"/>
  <c r="D22" i="1"/>
  <c r="E18" i="1"/>
  <c r="E12" i="1"/>
  <c r="D99" i="1" l="1"/>
  <c r="E99" i="1" s="1"/>
  <c r="E98" i="1"/>
  <c r="E22" i="1"/>
  <c r="E44" i="1"/>
  <c r="D45" i="1"/>
  <c r="E45" i="1" s="1"/>
  <c r="D37" i="1" l="1"/>
  <c r="E37" i="1" s="1"/>
  <c r="E35" i="1"/>
</calcChain>
</file>

<file path=xl/sharedStrings.xml><?xml version="1.0" encoding="utf-8"?>
<sst xmlns="http://schemas.openxmlformats.org/spreadsheetml/2006/main" count="333" uniqueCount="123">
  <si>
    <t>Приложение № 1 к ТЗ</t>
  </si>
  <si>
    <t>Ведомость объемов работ по ремонту  фундаментов девяти силосов объемом хранения 5000 т, и пяти силосов объемом хранения 1500 т, ООО "АГРОТЕРМИНАЛ"</t>
  </si>
  <si>
    <t xml:space="preserve">ООО “АГРОТЕРМИНАЛ”, Липецкая обл., Усманский район, с. Никольское. Объекты недвижимого имущества расположены на земельном участке с кадастровым № 48:16:1110301:18 </t>
  </si>
  <si>
    <t xml:space="preserve"> Участок хранения и железнодорожной отгрузки зерна, кадастровый №  48:16:1110301:134  .                              Ремонт фундаментов девяти силосов объемом хранения 5000 т </t>
  </si>
  <si>
    <t>№ п/п</t>
  </si>
  <si>
    <t>Наименование работ и затрат</t>
  </si>
  <si>
    <t>ед. изм</t>
  </si>
  <si>
    <t>кол-во</t>
  </si>
  <si>
    <t xml:space="preserve">кол-во </t>
  </si>
  <si>
    <t>1 шт.</t>
  </si>
  <si>
    <t>на 9 шт</t>
  </si>
  <si>
    <t>Удаление разрушенного бетона в верхней горизонтальной части фундаментов механизированным способом</t>
  </si>
  <si>
    <t>м3</t>
  </si>
  <si>
    <t>S=3,14*10,3^2-3,14*10^2</t>
  </si>
  <si>
    <t>5% добавили</t>
  </si>
  <si>
    <t>Очистка арматуры от коррозии механизированным способом</t>
  </si>
  <si>
    <t>м2</t>
  </si>
  <si>
    <t>Обработка арматуры составом толщиной 1 мм вручную</t>
  </si>
  <si>
    <t>3.1</t>
  </si>
  <si>
    <t>Кальматрон -Адгезив</t>
  </si>
  <si>
    <t>кг</t>
  </si>
  <si>
    <t>1, 5 кг/м2</t>
  </si>
  <si>
    <t>Зачеканка пустот под опорными пластинами стоек  вручную</t>
  </si>
  <si>
    <t>4.1</t>
  </si>
  <si>
    <t>Гидробетон СРГ-Ф2 толщиной 20 мм</t>
  </si>
  <si>
    <t>17 кг/м2 толщ 10 мм</t>
  </si>
  <si>
    <t>5</t>
  </si>
  <si>
    <t>Выравнивание горизонтальной поверхности фундамента толщиной 20 мм под пластину</t>
  </si>
  <si>
    <t>S=(3,14*10,3^2-3,14*10^2)</t>
  </si>
  <si>
    <t>5.1</t>
  </si>
  <si>
    <t>Гидробетон СРГ-Ф2</t>
  </si>
  <si>
    <t>расход 17 кг на 1 м2 толщ 10 мм</t>
  </si>
  <si>
    <t>6</t>
  </si>
  <si>
    <t xml:space="preserve">Огрунтовка горизонтальной ремонтируемой поверхности фундаментов под пластину </t>
  </si>
  <si>
    <t>6.1</t>
  </si>
  <si>
    <t>Состав "Кальматрон"</t>
  </si>
  <si>
    <t>3,2 кг/м2</t>
  </si>
  <si>
    <t>7</t>
  </si>
  <si>
    <t>Монтаж бондажа из стали толщ. 8 мм и толщ 16 мм</t>
  </si>
  <si>
    <t>мп</t>
  </si>
  <si>
    <t>7.1</t>
  </si>
  <si>
    <t>Сталь листовая С 255 ГОСТ 27772-88 толщ 16 мм</t>
  </si>
  <si>
    <t>т</t>
  </si>
  <si>
    <t>л. 5 проекта</t>
  </si>
  <si>
    <t>7.2</t>
  </si>
  <si>
    <t>Сталь листовая С 255 ГОСТ 27772-88 толщ 8 мм</t>
  </si>
  <si>
    <t>7.3</t>
  </si>
  <si>
    <t>шпилька М 30 дл. 750 мм (согл узлу л.7)</t>
  </si>
  <si>
    <t>шт</t>
  </si>
  <si>
    <t>л. 7 проекта, узлов 6 шт</t>
  </si>
  <si>
    <t>7.4</t>
  </si>
  <si>
    <t>гайка М 30 (согл узлу л.7)</t>
  </si>
  <si>
    <t>7.5</t>
  </si>
  <si>
    <t>электроды Э 42   5 мм</t>
  </si>
  <si>
    <t>8</t>
  </si>
  <si>
    <t>Устройство пандуса из бетона по верху фундамента</t>
  </si>
  <si>
    <t>8.1</t>
  </si>
  <si>
    <t>Мелкозернистый бетон В 20 с гидрофобизирующими добавками</t>
  </si>
  <si>
    <t>9</t>
  </si>
  <si>
    <t>Огрунтовка пандуса Праймером</t>
  </si>
  <si>
    <t>л.6</t>
  </si>
  <si>
    <t>9.1</t>
  </si>
  <si>
    <t>Битумный праймер Технониколь 01</t>
  </si>
  <si>
    <t>л</t>
  </si>
  <si>
    <t>10</t>
  </si>
  <si>
    <t>Устройство оклеечной гидроизоляции</t>
  </si>
  <si>
    <t>10.1</t>
  </si>
  <si>
    <t>Техноэласт ЭПП 4.0</t>
  </si>
  <si>
    <t>10.2</t>
  </si>
  <si>
    <t>Газ пропан</t>
  </si>
  <si>
    <t>11</t>
  </si>
  <si>
    <t>устройство прижимной рейки из оцинкованной стали</t>
  </si>
  <si>
    <t>11.1</t>
  </si>
  <si>
    <t>дюбель-гвоздь 50 мм</t>
  </si>
  <si>
    <t>11.2</t>
  </si>
  <si>
    <t>герметик однокомпонентный полиуретановый</t>
  </si>
  <si>
    <t>мп/шва</t>
  </si>
  <si>
    <t>12</t>
  </si>
  <si>
    <t>Разработка грунта вокруг фундаментов</t>
  </si>
  <si>
    <t>13</t>
  </si>
  <si>
    <t>Вывоз грунта на расстояние до 5 км</t>
  </si>
  <si>
    <t>14</t>
  </si>
  <si>
    <t>Удаление разрушенного слоя бетона вертикальной поверхности снаружи фундаментов  механизированным способом толщиной 10 мм</t>
  </si>
  <si>
    <t>л.4 проекта</t>
  </si>
  <si>
    <t>15</t>
  </si>
  <si>
    <t>Очистка арматуры механизированным способом</t>
  </si>
  <si>
    <t>16</t>
  </si>
  <si>
    <t>16.1</t>
  </si>
  <si>
    <t>Кальматрон-Адгезив</t>
  </si>
  <si>
    <t>17</t>
  </si>
  <si>
    <t>Нанесение ремонтного состава вручную толщ 10 мм</t>
  </si>
  <si>
    <t>17.1</t>
  </si>
  <si>
    <t>Гидробетон-СРГ-Ф2 толщиной 10 мм</t>
  </si>
  <si>
    <t>18</t>
  </si>
  <si>
    <t>Перетирка отремонтированной поверхности (выравнивание защитного слоя)</t>
  </si>
  <si>
    <t>19</t>
  </si>
  <si>
    <t xml:space="preserve">Нанесение гидроизоляционного материала на отремонтированную поверхность толщиной 2 мм вручную </t>
  </si>
  <si>
    <t>19.1</t>
  </si>
  <si>
    <t>Кальматрон</t>
  </si>
  <si>
    <t>3, 2 кг/м2</t>
  </si>
  <si>
    <t>20</t>
  </si>
  <si>
    <t>Устройство галтели толщиной 50 мм</t>
  </si>
  <si>
    <t>20.1</t>
  </si>
  <si>
    <t>21</t>
  </si>
  <si>
    <t>Удаление разрушенного бетона полов механизированным способом толщиной в среднем 40 мм</t>
  </si>
  <si>
    <t>10% добавили</t>
  </si>
  <si>
    <t>22</t>
  </si>
  <si>
    <t>Выравнивание полов ремонтным составом толщ 40 мм</t>
  </si>
  <si>
    <t>22.1</t>
  </si>
  <si>
    <t>23</t>
  </si>
  <si>
    <t>23.1</t>
  </si>
  <si>
    <t>24</t>
  </si>
  <si>
    <t>Обратная засыпка с уплотнением</t>
  </si>
  <si>
    <t>24.1</t>
  </si>
  <si>
    <t xml:space="preserve">Песок </t>
  </si>
  <si>
    <t>25</t>
  </si>
  <si>
    <t>Уборка площадки выполнения работ и вывоз мусора на расстояние до 5 км</t>
  </si>
  <si>
    <t xml:space="preserve">                                               Участок по приему и отпуску зерна, кадастровый номер № 48:16:1110301:133           Ремонт фундаментов пяти силосов объемом хранения 1500 т</t>
  </si>
  <si>
    <t>5 шт.</t>
  </si>
  <si>
    <t>S=3,14*6,213^2-3,14*5,913^2</t>
  </si>
  <si>
    <t>l=2пr</t>
  </si>
  <si>
    <t>л. 7 проекта, узлов 3 шт</t>
  </si>
  <si>
    <t>Выравнивание полов ремонтным составом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</si>
</sst>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/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/>
    <xf numFmtId="0" fontId="5" fillId="0" borderId="5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6" fillId="0" borderId="0" xfId="0" applyFont="1" applyAlignment="1">
      <alignment vertical="center" wrapText="1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4" fontId="2" fillId="2" borderId="18" xfId="0" applyNumberFormat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8" fillId="0" borderId="0" xfId="0" applyFont="1"/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4" fontId="1" fillId="2" borderId="18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" fontId="2" fillId="2" borderId="20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9" fontId="1" fillId="3" borderId="0" xfId="0" applyNumberFormat="1" applyFont="1" applyFill="1"/>
    <xf numFmtId="9" fontId="1" fillId="3" borderId="0" xfId="0" applyNumberFormat="1" applyFont="1" applyFill="1" applyAlignment="1"/>
    <xf numFmtId="0" fontId="1" fillId="3" borderId="0" xfId="0" applyFont="1" applyFill="1" applyAlignment="1"/>
    <xf numFmtId="4" fontId="2" fillId="2" borderId="5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D09C1-E523-4F0F-9F6E-588AC2F36C0D}">
  <dimension ref="A1:J138"/>
  <sheetViews>
    <sheetView tabSelected="1" topLeftCell="A46" workbookViewId="0">
      <selection activeCell="H54" sqref="H54"/>
    </sheetView>
  </sheetViews>
  <sheetFormatPr defaultRowHeight="15.75"/>
  <cols>
    <col min="1" max="1" width="9.140625" style="8"/>
    <col min="2" max="2" width="57" style="8" customWidth="1"/>
    <col min="3" max="3" width="15.140625" style="8" customWidth="1"/>
    <col min="4" max="4" width="17.42578125" style="8" customWidth="1"/>
    <col min="5" max="5" width="15.42578125" style="8" customWidth="1"/>
    <col min="6" max="6" width="2.140625" style="8" customWidth="1"/>
    <col min="7" max="8" width="9.140625" style="8"/>
    <col min="9" max="9" width="13.42578125" style="8" customWidth="1"/>
    <col min="10" max="16384" width="9.140625" style="8"/>
  </cols>
  <sheetData>
    <row r="1" spans="1:10">
      <c r="D1" s="4" t="s">
        <v>0</v>
      </c>
    </row>
    <row r="2" spans="1:10" ht="38.25" customHeight="1">
      <c r="A2" s="67" t="s">
        <v>1</v>
      </c>
      <c r="B2" s="67"/>
      <c r="C2" s="67"/>
      <c r="D2" s="67"/>
      <c r="E2" s="11"/>
      <c r="F2" s="5"/>
      <c r="G2" s="5"/>
      <c r="H2" s="5"/>
      <c r="I2" s="5"/>
    </row>
    <row r="3" spans="1:10" ht="58.5" customHeight="1">
      <c r="A3" s="66" t="s">
        <v>2</v>
      </c>
      <c r="B3" s="66"/>
      <c r="C3" s="66"/>
      <c r="D3" s="66"/>
      <c r="E3" s="66"/>
    </row>
    <row r="4" spans="1:10">
      <c r="A4" s="6"/>
      <c r="B4" s="6"/>
      <c r="C4" s="6"/>
      <c r="D4" s="6"/>
      <c r="E4" s="6"/>
    </row>
    <row r="5" spans="1:10">
      <c r="A5" s="6"/>
      <c r="B5" s="6"/>
      <c r="C5" s="6"/>
      <c r="D5" s="6"/>
      <c r="E5" s="6"/>
    </row>
    <row r="6" spans="1:10">
      <c r="D6" s="51"/>
    </row>
    <row r="7" spans="1:10" ht="30" customHeight="1">
      <c r="H7" s="9"/>
    </row>
    <row r="8" spans="1:10" ht="40.5" customHeight="1">
      <c r="A8" s="71" t="s">
        <v>3</v>
      </c>
      <c r="B8" s="72"/>
      <c r="C8" s="72"/>
      <c r="D8" s="72"/>
      <c r="E8" s="73"/>
      <c r="H8" s="51"/>
    </row>
    <row r="9" spans="1:10" ht="40.5" customHeight="1">
      <c r="A9" s="74" t="s">
        <v>4</v>
      </c>
      <c r="B9" s="76" t="s">
        <v>5</v>
      </c>
      <c r="C9" s="76" t="s">
        <v>6</v>
      </c>
      <c r="D9" s="15" t="s">
        <v>7</v>
      </c>
      <c r="E9" s="16" t="s">
        <v>8</v>
      </c>
      <c r="H9" s="51"/>
    </row>
    <row r="10" spans="1:10">
      <c r="A10" s="75"/>
      <c r="B10" s="77"/>
      <c r="C10" s="77"/>
      <c r="D10" s="12" t="s">
        <v>9</v>
      </c>
      <c r="E10" s="13" t="s">
        <v>10</v>
      </c>
    </row>
    <row r="11" spans="1:10" ht="47.25">
      <c r="A11" s="50">
        <v>1</v>
      </c>
      <c r="B11" s="28" t="s">
        <v>11</v>
      </c>
      <c r="C11" s="29" t="s">
        <v>12</v>
      </c>
      <c r="D11" s="1">
        <f>19.2*0.05*1.05</f>
        <v>1.008</v>
      </c>
      <c r="E11" s="1">
        <f>D11*9</f>
        <v>9.0719999999999992</v>
      </c>
      <c r="F11" s="6" t="s">
        <v>13</v>
      </c>
      <c r="G11" s="6"/>
      <c r="H11" s="6"/>
      <c r="I11" s="6"/>
      <c r="J11" s="47" t="s">
        <v>14</v>
      </c>
    </row>
    <row r="12" spans="1:10" ht="31.5">
      <c r="A12" s="50">
        <v>2</v>
      </c>
      <c r="B12" s="28" t="s">
        <v>15</v>
      </c>
      <c r="C12" s="29" t="s">
        <v>16</v>
      </c>
      <c r="D12" s="1">
        <f>19.2/5*1.05</f>
        <v>4.032</v>
      </c>
      <c r="E12" s="30">
        <f t="shared" ref="E12:E57" si="0">D12*9</f>
        <v>36.287999999999997</v>
      </c>
    </row>
    <row r="13" spans="1:10" ht="15.75" customHeight="1">
      <c r="A13" s="54">
        <v>3</v>
      </c>
      <c r="B13" s="56" t="s">
        <v>17</v>
      </c>
      <c r="C13" s="58" t="s">
        <v>16</v>
      </c>
      <c r="D13" s="60">
        <f>D12</f>
        <v>4.032</v>
      </c>
      <c r="E13" s="60">
        <f t="shared" si="0"/>
        <v>36.287999999999997</v>
      </c>
    </row>
    <row r="14" spans="1:10">
      <c r="A14" s="55"/>
      <c r="B14" s="57"/>
      <c r="C14" s="59"/>
      <c r="D14" s="61"/>
      <c r="E14" s="61"/>
    </row>
    <row r="15" spans="1:10">
      <c r="A15" s="31" t="s">
        <v>18</v>
      </c>
      <c r="B15" s="28" t="s">
        <v>19</v>
      </c>
      <c r="C15" s="29" t="s">
        <v>20</v>
      </c>
      <c r="D15" s="1">
        <f>D13*1.5</f>
        <v>6.048</v>
      </c>
      <c r="E15" s="30">
        <f t="shared" si="0"/>
        <v>54.432000000000002</v>
      </c>
      <c r="F15" s="8" t="s">
        <v>21</v>
      </c>
    </row>
    <row r="16" spans="1:10" ht="31.5">
      <c r="A16" s="31">
        <v>4</v>
      </c>
      <c r="B16" s="28" t="s">
        <v>22</v>
      </c>
      <c r="C16" s="29" t="s">
        <v>16</v>
      </c>
      <c r="D16" s="1">
        <f>68*0.15*0.15*1.05</f>
        <v>1.6064999999999998</v>
      </c>
      <c r="E16" s="30">
        <f t="shared" si="0"/>
        <v>14.458499999999999</v>
      </c>
    </row>
    <row r="17" spans="1:9">
      <c r="A17" s="31" t="s">
        <v>23</v>
      </c>
      <c r="B17" s="28" t="s">
        <v>24</v>
      </c>
      <c r="C17" s="29" t="s">
        <v>20</v>
      </c>
      <c r="D17" s="1">
        <f>1.53*34*1.05</f>
        <v>54.621000000000002</v>
      </c>
      <c r="E17" s="30">
        <f t="shared" ref="E17" si="1">D17*9</f>
        <v>491.589</v>
      </c>
      <c r="F17" s="8" t="s">
        <v>25</v>
      </c>
    </row>
    <row r="18" spans="1:9" ht="31.5">
      <c r="A18" s="24" t="s">
        <v>26</v>
      </c>
      <c r="B18" s="25" t="s">
        <v>27</v>
      </c>
      <c r="C18" s="26" t="s">
        <v>16</v>
      </c>
      <c r="D18" s="1">
        <f>19.2*1.05</f>
        <v>20.16</v>
      </c>
      <c r="E18" s="30">
        <f t="shared" si="0"/>
        <v>181.44</v>
      </c>
      <c r="F18" s="52" t="s">
        <v>28</v>
      </c>
      <c r="G18" s="53"/>
      <c r="H18" s="53"/>
      <c r="I18" s="53"/>
    </row>
    <row r="19" spans="1:9">
      <c r="A19" s="31" t="s">
        <v>29</v>
      </c>
      <c r="B19" s="28" t="s">
        <v>30</v>
      </c>
      <c r="C19" s="29" t="s">
        <v>20</v>
      </c>
      <c r="D19" s="1">
        <f>D18*17*2</f>
        <v>685.44</v>
      </c>
      <c r="E19" s="30">
        <f t="shared" ref="E19:E21" si="2">D19*9</f>
        <v>6168.9600000000009</v>
      </c>
      <c r="G19" s="8" t="s">
        <v>31</v>
      </c>
    </row>
    <row r="20" spans="1:9" ht="31.5">
      <c r="A20" s="24" t="s">
        <v>32</v>
      </c>
      <c r="B20" s="25" t="s">
        <v>33</v>
      </c>
      <c r="C20" s="26" t="s">
        <v>16</v>
      </c>
      <c r="D20" s="1">
        <f>D18</f>
        <v>20.16</v>
      </c>
      <c r="E20" s="30">
        <f t="shared" si="2"/>
        <v>181.44</v>
      </c>
      <c r="F20" s="52" t="s">
        <v>28</v>
      </c>
      <c r="G20" s="53"/>
      <c r="H20" s="53"/>
      <c r="I20" s="53"/>
    </row>
    <row r="21" spans="1:9">
      <c r="A21" s="31" t="s">
        <v>34</v>
      </c>
      <c r="B21" s="28" t="s">
        <v>35</v>
      </c>
      <c r="C21" s="29" t="s">
        <v>20</v>
      </c>
      <c r="D21" s="1">
        <f>D18*3.2</f>
        <v>64.512</v>
      </c>
      <c r="E21" s="30">
        <f t="shared" si="2"/>
        <v>580.60799999999995</v>
      </c>
      <c r="G21" s="23" t="s">
        <v>36</v>
      </c>
    </row>
    <row r="22" spans="1:9">
      <c r="A22" s="24" t="s">
        <v>37</v>
      </c>
      <c r="B22" s="25" t="s">
        <v>38</v>
      </c>
      <c r="C22" s="26" t="s">
        <v>39</v>
      </c>
      <c r="D22" s="1">
        <f>2*3.14*10.3</f>
        <v>64.684000000000012</v>
      </c>
      <c r="E22" s="32">
        <f t="shared" si="0"/>
        <v>582.15600000000006</v>
      </c>
    </row>
    <row r="23" spans="1:9">
      <c r="A23" s="24" t="s">
        <v>40</v>
      </c>
      <c r="B23" s="25" t="s">
        <v>41</v>
      </c>
      <c r="C23" s="26" t="s">
        <v>42</v>
      </c>
      <c r="D23" s="1">
        <f>1.95</f>
        <v>1.95</v>
      </c>
      <c r="E23" s="32">
        <f t="shared" ref="E23:E24" si="3">D23*9</f>
        <v>17.55</v>
      </c>
      <c r="F23" s="8" t="s">
        <v>43</v>
      </c>
    </row>
    <row r="24" spans="1:9">
      <c r="A24" s="24" t="s">
        <v>44</v>
      </c>
      <c r="B24" s="25" t="s">
        <v>45</v>
      </c>
      <c r="C24" s="26" t="s">
        <v>42</v>
      </c>
      <c r="D24" s="1">
        <f>0.05</f>
        <v>0.05</v>
      </c>
      <c r="E24" s="32">
        <f t="shared" si="3"/>
        <v>0.45</v>
      </c>
      <c r="F24" s="8" t="s">
        <v>43</v>
      </c>
    </row>
    <row r="25" spans="1:9">
      <c r="A25" s="24" t="s">
        <v>46</v>
      </c>
      <c r="B25" s="25" t="s">
        <v>47</v>
      </c>
      <c r="C25" s="26" t="s">
        <v>48</v>
      </c>
      <c r="D25" s="1">
        <f>2*6</f>
        <v>12</v>
      </c>
      <c r="E25" s="32">
        <f t="shared" si="0"/>
        <v>108</v>
      </c>
      <c r="F25" s="8" t="s">
        <v>49</v>
      </c>
    </row>
    <row r="26" spans="1:9">
      <c r="A26" s="24" t="s">
        <v>50</v>
      </c>
      <c r="B26" s="25" t="s">
        <v>51</v>
      </c>
      <c r="C26" s="26" t="s">
        <v>48</v>
      </c>
      <c r="D26" s="1">
        <f>8*6</f>
        <v>48</v>
      </c>
      <c r="E26" s="32">
        <f t="shared" ref="E26" si="4">D26*9</f>
        <v>432</v>
      </c>
      <c r="F26" s="8" t="s">
        <v>49</v>
      </c>
    </row>
    <row r="27" spans="1:9">
      <c r="A27" s="24" t="s">
        <v>52</v>
      </c>
      <c r="B27" s="25" t="s">
        <v>53</v>
      </c>
      <c r="C27" s="26" t="s">
        <v>42</v>
      </c>
      <c r="D27" s="1">
        <f>(D23+D24)*0.021</f>
        <v>4.2000000000000003E-2</v>
      </c>
      <c r="E27" s="32">
        <f t="shared" si="0"/>
        <v>0.378</v>
      </c>
    </row>
    <row r="28" spans="1:9">
      <c r="A28" s="31" t="s">
        <v>54</v>
      </c>
      <c r="B28" s="28" t="s">
        <v>55</v>
      </c>
      <c r="C28" s="29" t="s">
        <v>12</v>
      </c>
      <c r="D28" s="1">
        <f>D18*0.1</f>
        <v>2.016</v>
      </c>
      <c r="E28" s="30">
        <f t="shared" si="0"/>
        <v>18.143999999999998</v>
      </c>
    </row>
    <row r="29" spans="1:9" ht="31.5">
      <c r="A29" s="31" t="s">
        <v>56</v>
      </c>
      <c r="B29" s="28" t="s">
        <v>57</v>
      </c>
      <c r="C29" s="29" t="s">
        <v>12</v>
      </c>
      <c r="D29" s="1">
        <f>D28*1.1</f>
        <v>2.2176</v>
      </c>
      <c r="E29" s="30">
        <f t="shared" ref="E29" si="5">D29*9</f>
        <v>19.958400000000001</v>
      </c>
    </row>
    <row r="30" spans="1:9">
      <c r="A30" s="24" t="s">
        <v>58</v>
      </c>
      <c r="B30" s="25" t="s">
        <v>59</v>
      </c>
      <c r="C30" s="26" t="s">
        <v>16</v>
      </c>
      <c r="D30" s="1">
        <f>55*1.05</f>
        <v>57.75</v>
      </c>
      <c r="E30" s="32">
        <f t="shared" ref="E30:E38" si="6">D30*9</f>
        <v>519.75</v>
      </c>
      <c r="G30" s="23" t="s">
        <v>60</v>
      </c>
    </row>
    <row r="31" spans="1:9">
      <c r="A31" s="24" t="s">
        <v>61</v>
      </c>
      <c r="B31" s="25" t="s">
        <v>62</v>
      </c>
      <c r="C31" s="26" t="s">
        <v>63</v>
      </c>
      <c r="D31" s="1">
        <f>D30*0.35</f>
        <v>20.212499999999999</v>
      </c>
      <c r="E31" s="32">
        <f t="shared" si="6"/>
        <v>181.91249999999999</v>
      </c>
    </row>
    <row r="32" spans="1:9">
      <c r="A32" s="31" t="s">
        <v>64</v>
      </c>
      <c r="B32" s="28" t="s">
        <v>65</v>
      </c>
      <c r="C32" s="29" t="s">
        <v>16</v>
      </c>
      <c r="D32" s="1">
        <f>55</f>
        <v>55</v>
      </c>
      <c r="E32" s="30">
        <f t="shared" si="6"/>
        <v>495</v>
      </c>
    </row>
    <row r="33" spans="1:7">
      <c r="A33" s="31" t="s">
        <v>66</v>
      </c>
      <c r="B33" s="28" t="s">
        <v>67</v>
      </c>
      <c r="C33" s="29" t="s">
        <v>16</v>
      </c>
      <c r="D33" s="2">
        <f>D32*1.15</f>
        <v>63.249999999999993</v>
      </c>
      <c r="E33" s="30">
        <f t="shared" si="6"/>
        <v>569.24999999999989</v>
      </c>
    </row>
    <row r="34" spans="1:7">
      <c r="A34" s="31" t="s">
        <v>68</v>
      </c>
      <c r="B34" s="28" t="s">
        <v>69</v>
      </c>
      <c r="C34" s="33" t="s">
        <v>20</v>
      </c>
      <c r="D34" s="27">
        <f>D33/100*15.02</f>
        <v>9.5001499999999997</v>
      </c>
      <c r="E34" s="30">
        <f t="shared" si="6"/>
        <v>85.501350000000002</v>
      </c>
    </row>
    <row r="35" spans="1:7">
      <c r="A35" s="24" t="s">
        <v>70</v>
      </c>
      <c r="B35" s="25" t="s">
        <v>71</v>
      </c>
      <c r="C35" s="26" t="s">
        <v>39</v>
      </c>
      <c r="D35" s="1">
        <f>2*3.14*10</f>
        <v>62.800000000000004</v>
      </c>
      <c r="E35" s="32">
        <f>D35*9</f>
        <v>565.20000000000005</v>
      </c>
    </row>
    <row r="36" spans="1:7">
      <c r="A36" s="24" t="s">
        <v>72</v>
      </c>
      <c r="B36" s="25" t="s">
        <v>73</v>
      </c>
      <c r="C36" s="26" t="s">
        <v>48</v>
      </c>
      <c r="D36" s="1">
        <f>D34*2</f>
        <v>19.000299999999999</v>
      </c>
      <c r="E36" s="32">
        <f>D36*9</f>
        <v>171.0027</v>
      </c>
    </row>
    <row r="37" spans="1:7">
      <c r="A37" s="24" t="s">
        <v>74</v>
      </c>
      <c r="B37" s="25" t="s">
        <v>75</v>
      </c>
      <c r="C37" s="26" t="s">
        <v>76</v>
      </c>
      <c r="D37" s="1">
        <f>D35</f>
        <v>62.800000000000004</v>
      </c>
      <c r="E37" s="32">
        <f>D37*9</f>
        <v>565.20000000000005</v>
      </c>
    </row>
    <row r="38" spans="1:7">
      <c r="A38" s="24" t="s">
        <v>77</v>
      </c>
      <c r="B38" s="25" t="s">
        <v>78</v>
      </c>
      <c r="C38" s="26" t="s">
        <v>12</v>
      </c>
      <c r="D38" s="1">
        <f>(3.14*12.5*12.5-3.14*11*11)*0.45*1.05</f>
        <v>52.298662500000006</v>
      </c>
      <c r="E38" s="32">
        <f t="shared" si="6"/>
        <v>470.68796250000003</v>
      </c>
    </row>
    <row r="39" spans="1:7">
      <c r="A39" s="24" t="s">
        <v>79</v>
      </c>
      <c r="B39" s="25" t="s">
        <v>80</v>
      </c>
      <c r="C39" s="26" t="s">
        <v>12</v>
      </c>
      <c r="D39" s="1">
        <f>(3.14*12.5*12.5-3.14*11*11)*0.45</f>
        <v>49.808250000000001</v>
      </c>
      <c r="E39" s="32">
        <f t="shared" si="0"/>
        <v>448.27424999999999</v>
      </c>
    </row>
    <row r="40" spans="1:7" ht="47.25">
      <c r="A40" s="24" t="s">
        <v>81</v>
      </c>
      <c r="B40" s="25" t="s">
        <v>82</v>
      </c>
      <c r="C40" s="26" t="s">
        <v>16</v>
      </c>
      <c r="D40" s="1">
        <f>228.91*1.05</f>
        <v>240.35550000000001</v>
      </c>
      <c r="E40" s="32">
        <f t="shared" si="0"/>
        <v>2163.1995000000002</v>
      </c>
      <c r="G40" s="8" t="s">
        <v>83</v>
      </c>
    </row>
    <row r="41" spans="1:7">
      <c r="A41" s="24" t="s">
        <v>84</v>
      </c>
      <c r="B41" s="25" t="s">
        <v>85</v>
      </c>
      <c r="C41" s="26" t="s">
        <v>16</v>
      </c>
      <c r="D41" s="1">
        <f>D40/5</f>
        <v>48.071100000000001</v>
      </c>
      <c r="E41" s="32">
        <f t="shared" si="0"/>
        <v>432.63990000000001</v>
      </c>
    </row>
    <row r="42" spans="1:7">
      <c r="A42" s="24" t="s">
        <v>86</v>
      </c>
      <c r="B42" s="25" t="s">
        <v>17</v>
      </c>
      <c r="C42" s="26" t="s">
        <v>16</v>
      </c>
      <c r="D42" s="1">
        <f>D41</f>
        <v>48.071100000000001</v>
      </c>
      <c r="E42" s="32">
        <f t="shared" si="0"/>
        <v>432.63990000000001</v>
      </c>
    </row>
    <row r="43" spans="1:7">
      <c r="A43" s="24" t="s">
        <v>87</v>
      </c>
      <c r="B43" s="25" t="s">
        <v>88</v>
      </c>
      <c r="C43" s="26" t="s">
        <v>20</v>
      </c>
      <c r="D43" s="1">
        <f>D41*1.5</f>
        <v>72.106650000000002</v>
      </c>
      <c r="E43" s="32">
        <f t="shared" si="0"/>
        <v>648.95984999999996</v>
      </c>
    </row>
    <row r="44" spans="1:7">
      <c r="A44" s="24" t="s">
        <v>89</v>
      </c>
      <c r="B44" s="25" t="s">
        <v>90</v>
      </c>
      <c r="C44" s="26" t="s">
        <v>16</v>
      </c>
      <c r="D44" s="1">
        <f>D40</f>
        <v>240.35550000000001</v>
      </c>
      <c r="E44" s="32">
        <f t="shared" si="0"/>
        <v>2163.1995000000002</v>
      </c>
    </row>
    <row r="45" spans="1:7">
      <c r="A45" s="24" t="s">
        <v>91</v>
      </c>
      <c r="B45" s="25" t="s">
        <v>92</v>
      </c>
      <c r="C45" s="26" t="s">
        <v>20</v>
      </c>
      <c r="D45" s="1">
        <f>D44*17</f>
        <v>4086.0435000000002</v>
      </c>
      <c r="E45" s="32">
        <f t="shared" si="0"/>
        <v>36774.391500000005</v>
      </c>
    </row>
    <row r="46" spans="1:7" ht="31.5">
      <c r="A46" s="24" t="s">
        <v>93</v>
      </c>
      <c r="B46" s="25" t="s">
        <v>94</v>
      </c>
      <c r="C46" s="26" t="s">
        <v>16</v>
      </c>
      <c r="D46" s="1">
        <f>D40</f>
        <v>240.35550000000001</v>
      </c>
      <c r="E46" s="32">
        <f t="shared" si="0"/>
        <v>2163.1995000000002</v>
      </c>
    </row>
    <row r="47" spans="1:7" ht="47.25">
      <c r="A47" s="24" t="s">
        <v>95</v>
      </c>
      <c r="B47" s="25" t="s">
        <v>96</v>
      </c>
      <c r="C47" s="26" t="s">
        <v>16</v>
      </c>
      <c r="D47" s="1">
        <f>D40</f>
        <v>240.35550000000001</v>
      </c>
      <c r="E47" s="32">
        <f t="shared" si="0"/>
        <v>2163.1995000000002</v>
      </c>
    </row>
    <row r="48" spans="1:7">
      <c r="A48" s="24" t="s">
        <v>97</v>
      </c>
      <c r="B48" s="25" t="s">
        <v>98</v>
      </c>
      <c r="C48" s="26" t="s">
        <v>20</v>
      </c>
      <c r="D48" s="1">
        <f>D40*3.2</f>
        <v>769.13760000000002</v>
      </c>
      <c r="E48" s="32">
        <f t="shared" si="0"/>
        <v>6922.2384000000002</v>
      </c>
      <c r="F48" s="8" t="s">
        <v>99</v>
      </c>
    </row>
    <row r="49" spans="1:10">
      <c r="A49" s="24" t="s">
        <v>100</v>
      </c>
      <c r="B49" s="25" t="s">
        <v>101</v>
      </c>
      <c r="C49" s="26" t="s">
        <v>39</v>
      </c>
      <c r="D49" s="1">
        <f>62.8*1.05</f>
        <v>65.94</v>
      </c>
      <c r="E49" s="32">
        <f t="shared" si="0"/>
        <v>593.46</v>
      </c>
      <c r="G49" s="8" t="s">
        <v>83</v>
      </c>
    </row>
    <row r="50" spans="1:10">
      <c r="A50" s="24" t="s">
        <v>102</v>
      </c>
      <c r="B50" s="25" t="s">
        <v>30</v>
      </c>
      <c r="C50" s="26" t="s">
        <v>20</v>
      </c>
      <c r="D50" s="1">
        <f>133.45*1.05</f>
        <v>140.1225</v>
      </c>
      <c r="E50" s="32">
        <f t="shared" si="0"/>
        <v>1261.1025</v>
      </c>
      <c r="G50" s="8" t="s">
        <v>83</v>
      </c>
    </row>
    <row r="51" spans="1:10" ht="47.25">
      <c r="A51" s="24" t="s">
        <v>103</v>
      </c>
      <c r="B51" s="28" t="s">
        <v>104</v>
      </c>
      <c r="C51" s="26" t="s">
        <v>16</v>
      </c>
      <c r="D51" s="1">
        <f>241*1.1</f>
        <v>265.10000000000002</v>
      </c>
      <c r="E51" s="32">
        <f>D51*9</f>
        <v>2385.9</v>
      </c>
      <c r="G51" s="8" t="s">
        <v>83</v>
      </c>
      <c r="I51" s="46" t="s">
        <v>105</v>
      </c>
    </row>
    <row r="52" spans="1:10">
      <c r="A52" s="24" t="s">
        <v>106</v>
      </c>
      <c r="B52" s="25" t="s">
        <v>107</v>
      </c>
      <c r="C52" s="26" t="s">
        <v>16</v>
      </c>
      <c r="D52" s="1">
        <f>D51</f>
        <v>265.10000000000002</v>
      </c>
      <c r="E52" s="32">
        <f>D52*9</f>
        <v>2385.9</v>
      </c>
    </row>
    <row r="53" spans="1:10">
      <c r="A53" s="24" t="s">
        <v>108</v>
      </c>
      <c r="B53" s="25" t="s">
        <v>30</v>
      </c>
      <c r="C53" s="29" t="s">
        <v>12</v>
      </c>
      <c r="D53" s="1">
        <f>9.61</f>
        <v>9.61</v>
      </c>
      <c r="E53" s="30">
        <f>D53*9</f>
        <v>86.49</v>
      </c>
    </row>
    <row r="54" spans="1:10" ht="47.25">
      <c r="A54" s="24" t="s">
        <v>109</v>
      </c>
      <c r="B54" s="25" t="s">
        <v>96</v>
      </c>
      <c r="C54" s="26" t="s">
        <v>16</v>
      </c>
      <c r="D54" s="1">
        <f>D52</f>
        <v>265.10000000000002</v>
      </c>
      <c r="E54" s="32">
        <f>D54*9</f>
        <v>2385.9</v>
      </c>
    </row>
    <row r="55" spans="1:10">
      <c r="A55" s="24" t="s">
        <v>110</v>
      </c>
      <c r="B55" s="25" t="s">
        <v>98</v>
      </c>
      <c r="C55" s="26" t="s">
        <v>20</v>
      </c>
      <c r="D55" s="1">
        <f>D54*3.2</f>
        <v>848.32000000000016</v>
      </c>
      <c r="E55" s="32">
        <f>D55*9</f>
        <v>7634.880000000001</v>
      </c>
      <c r="F55" s="8" t="s">
        <v>99</v>
      </c>
    </row>
    <row r="56" spans="1:10">
      <c r="A56" s="24" t="s">
        <v>111</v>
      </c>
      <c r="B56" s="25" t="s">
        <v>112</v>
      </c>
      <c r="C56" s="26" t="s">
        <v>12</v>
      </c>
      <c r="D56" s="49">
        <f>(3.14*12.5*12.5-3.14*11*11)*0.45</f>
        <v>49.808250000000001</v>
      </c>
      <c r="E56" s="32">
        <f t="shared" si="0"/>
        <v>448.27424999999999</v>
      </c>
    </row>
    <row r="57" spans="1:10">
      <c r="A57" s="24" t="s">
        <v>113</v>
      </c>
      <c r="B57" s="34" t="s">
        <v>114</v>
      </c>
      <c r="C57" s="26" t="s">
        <v>12</v>
      </c>
      <c r="D57" s="49">
        <f>(3.14*12.5*12.5-3.14*11*11)*0.45*1.1</f>
        <v>54.789075000000004</v>
      </c>
      <c r="E57" s="35">
        <f t="shared" si="0"/>
        <v>493.10167500000006</v>
      </c>
    </row>
    <row r="58" spans="1:10" ht="31.5">
      <c r="A58" s="36" t="s">
        <v>115</v>
      </c>
      <c r="B58" s="37" t="s">
        <v>116</v>
      </c>
      <c r="C58" s="38" t="s">
        <v>12</v>
      </c>
      <c r="D58" s="14">
        <f>(D11+D40*0.01)*2.4</f>
        <v>8.1877320000000005</v>
      </c>
      <c r="E58" s="39">
        <f>D58*9</f>
        <v>73.689588000000001</v>
      </c>
    </row>
    <row r="59" spans="1:10" ht="44.25" customHeight="1">
      <c r="A59" s="68" t="s">
        <v>117</v>
      </c>
      <c r="B59" s="69"/>
      <c r="C59" s="70"/>
      <c r="D59" s="70"/>
      <c r="E59" s="70"/>
    </row>
    <row r="60" spans="1:10">
      <c r="A60" s="62" t="s">
        <v>4</v>
      </c>
      <c r="B60" s="64" t="s">
        <v>5</v>
      </c>
      <c r="C60" s="17" t="s">
        <v>6</v>
      </c>
      <c r="D60" s="7" t="s">
        <v>7</v>
      </c>
      <c r="E60" s="18" t="s">
        <v>8</v>
      </c>
    </row>
    <row r="61" spans="1:10">
      <c r="A61" s="63"/>
      <c r="B61" s="65"/>
      <c r="C61" s="19"/>
      <c r="D61" s="20" t="s">
        <v>9</v>
      </c>
      <c r="E61" s="21" t="s">
        <v>118</v>
      </c>
      <c r="F61" s="6" t="s">
        <v>119</v>
      </c>
      <c r="G61" s="6"/>
      <c r="H61" s="6"/>
      <c r="I61" s="6"/>
      <c r="J61" s="48" t="s">
        <v>14</v>
      </c>
    </row>
    <row r="62" spans="1:10" ht="47.25">
      <c r="A62" s="50">
        <v>1</v>
      </c>
      <c r="B62" s="28" t="s">
        <v>11</v>
      </c>
      <c r="C62" s="29" t="s">
        <v>12</v>
      </c>
      <c r="D62" s="1">
        <f>11.4*0.05*1.05</f>
        <v>0.59850000000000014</v>
      </c>
      <c r="E62" s="1">
        <f>D62*5</f>
        <v>2.9925000000000006</v>
      </c>
      <c r="F62" s="6"/>
      <c r="G62" s="6"/>
      <c r="H62" s="6"/>
      <c r="I62" s="6"/>
      <c r="J62" s="6"/>
    </row>
    <row r="63" spans="1:10" ht="31.5">
      <c r="A63" s="50">
        <v>2</v>
      </c>
      <c r="B63" s="28" t="s">
        <v>15</v>
      </c>
      <c r="C63" s="29" t="s">
        <v>16</v>
      </c>
      <c r="D63" s="1">
        <f>11.4/5*1.05</f>
        <v>2.3940000000000006</v>
      </c>
      <c r="E63" s="30">
        <f>D63*5</f>
        <v>11.970000000000002</v>
      </c>
    </row>
    <row r="64" spans="1:10" ht="15.75" customHeight="1">
      <c r="A64" s="54">
        <v>3</v>
      </c>
      <c r="B64" s="56" t="s">
        <v>17</v>
      </c>
      <c r="C64" s="58" t="s">
        <v>16</v>
      </c>
      <c r="D64" s="60">
        <f>D63</f>
        <v>2.3940000000000006</v>
      </c>
      <c r="E64" s="60">
        <f>D64*5</f>
        <v>11.970000000000002</v>
      </c>
    </row>
    <row r="65" spans="1:9">
      <c r="A65" s="55"/>
      <c r="B65" s="57"/>
      <c r="C65" s="59"/>
      <c r="D65" s="61"/>
      <c r="E65" s="61"/>
    </row>
    <row r="66" spans="1:9">
      <c r="A66" s="31" t="s">
        <v>18</v>
      </c>
      <c r="B66" s="28" t="s">
        <v>19</v>
      </c>
      <c r="C66" s="29" t="s">
        <v>20</v>
      </c>
      <c r="D66" s="1">
        <f>D64*1.5</f>
        <v>3.5910000000000011</v>
      </c>
      <c r="E66" s="30">
        <f>D66*5</f>
        <v>17.955000000000005</v>
      </c>
      <c r="F66" s="8" t="s">
        <v>21</v>
      </c>
    </row>
    <row r="67" spans="1:9" ht="31.5">
      <c r="A67" s="31">
        <v>4</v>
      </c>
      <c r="B67" s="28" t="s">
        <v>22</v>
      </c>
      <c r="C67" s="29" t="s">
        <v>16</v>
      </c>
      <c r="D67" s="1">
        <f>41*0.15*0.15*1.05</f>
        <v>0.96862499999999996</v>
      </c>
      <c r="E67" s="30">
        <f>D67*5</f>
        <v>4.8431249999999997</v>
      </c>
    </row>
    <row r="68" spans="1:9">
      <c r="A68" s="31" t="s">
        <v>23</v>
      </c>
      <c r="B68" s="28" t="s">
        <v>24</v>
      </c>
      <c r="C68" s="29" t="s">
        <v>20</v>
      </c>
      <c r="D68" s="1">
        <f>D67*34</f>
        <v>32.933250000000001</v>
      </c>
      <c r="E68" s="30">
        <f>D68*5</f>
        <v>164.66624999999999</v>
      </c>
      <c r="F68" s="8" t="s">
        <v>25</v>
      </c>
    </row>
    <row r="69" spans="1:9" ht="31.5">
      <c r="A69" s="24" t="s">
        <v>26</v>
      </c>
      <c r="B69" s="25" t="s">
        <v>27</v>
      </c>
      <c r="C69" s="26" t="s">
        <v>16</v>
      </c>
      <c r="D69" s="1">
        <f>11.4*1.05</f>
        <v>11.97</v>
      </c>
      <c r="E69" s="30">
        <f>D69*5</f>
        <v>59.85</v>
      </c>
      <c r="F69" s="52" t="s">
        <v>119</v>
      </c>
      <c r="G69" s="53"/>
      <c r="H69" s="53"/>
      <c r="I69" s="53"/>
    </row>
    <row r="70" spans="1:9">
      <c r="A70" s="31" t="s">
        <v>29</v>
      </c>
      <c r="B70" s="28" t="s">
        <v>30</v>
      </c>
      <c r="C70" s="29" t="s">
        <v>20</v>
      </c>
      <c r="D70" s="1">
        <f>D69*34</f>
        <v>406.98</v>
      </c>
      <c r="E70" s="30">
        <f>D70*5</f>
        <v>2034.9</v>
      </c>
      <c r="G70" s="8" t="s">
        <v>31</v>
      </c>
    </row>
    <row r="71" spans="1:9" ht="31.5">
      <c r="A71" s="24" t="s">
        <v>32</v>
      </c>
      <c r="B71" s="25" t="s">
        <v>33</v>
      </c>
      <c r="C71" s="26" t="s">
        <v>16</v>
      </c>
      <c r="D71" s="1">
        <f>D69</f>
        <v>11.97</v>
      </c>
      <c r="E71" s="30">
        <f>D71*5</f>
        <v>59.85</v>
      </c>
      <c r="F71" s="52"/>
      <c r="G71" s="53"/>
      <c r="H71" s="53"/>
      <c r="I71" s="53"/>
    </row>
    <row r="72" spans="1:9">
      <c r="A72" s="31" t="s">
        <v>34</v>
      </c>
      <c r="B72" s="28" t="s">
        <v>35</v>
      </c>
      <c r="C72" s="29" t="s">
        <v>20</v>
      </c>
      <c r="D72" s="1">
        <f>D71*3.2</f>
        <v>38.304000000000002</v>
      </c>
      <c r="E72" s="30">
        <f>D72*5</f>
        <v>191.52</v>
      </c>
      <c r="G72" s="23" t="s">
        <v>36</v>
      </c>
    </row>
    <row r="73" spans="1:9">
      <c r="A73" s="24" t="s">
        <v>37</v>
      </c>
      <c r="B73" s="25" t="s">
        <v>38</v>
      </c>
      <c r="C73" s="26" t="s">
        <v>39</v>
      </c>
      <c r="D73" s="1">
        <f>39.017</f>
        <v>39.017000000000003</v>
      </c>
      <c r="E73" s="32">
        <f>D73*5</f>
        <v>195.08500000000001</v>
      </c>
      <c r="G73" s="8" t="s">
        <v>120</v>
      </c>
    </row>
    <row r="74" spans="1:9">
      <c r="A74" s="24" t="s">
        <v>40</v>
      </c>
      <c r="B74" s="25" t="s">
        <v>41</v>
      </c>
      <c r="C74" s="26" t="s">
        <v>42</v>
      </c>
      <c r="D74" s="1">
        <v>1.25</v>
      </c>
      <c r="E74" s="32">
        <f>D74*5</f>
        <v>6.25</v>
      </c>
      <c r="F74" s="8" t="s">
        <v>43</v>
      </c>
    </row>
    <row r="75" spans="1:9">
      <c r="A75" s="24" t="s">
        <v>44</v>
      </c>
      <c r="B75" s="25" t="s">
        <v>45</v>
      </c>
      <c r="C75" s="26" t="s">
        <v>42</v>
      </c>
      <c r="D75" s="1">
        <v>2.5000000000000001E-2</v>
      </c>
      <c r="E75" s="32">
        <f>D75*5</f>
        <v>0.125</v>
      </c>
      <c r="F75" s="8" t="s">
        <v>43</v>
      </c>
    </row>
    <row r="76" spans="1:9">
      <c r="A76" s="24" t="s">
        <v>46</v>
      </c>
      <c r="B76" s="25" t="s">
        <v>47</v>
      </c>
      <c r="C76" s="26" t="s">
        <v>48</v>
      </c>
      <c r="D76" s="1">
        <f>2*3</f>
        <v>6</v>
      </c>
      <c r="E76" s="32">
        <f>D76*5</f>
        <v>30</v>
      </c>
      <c r="F76" s="8" t="s">
        <v>121</v>
      </c>
    </row>
    <row r="77" spans="1:9">
      <c r="A77" s="24" t="s">
        <v>50</v>
      </c>
      <c r="B77" s="25" t="s">
        <v>51</v>
      </c>
      <c r="C77" s="26" t="s">
        <v>48</v>
      </c>
      <c r="D77" s="1">
        <f>8*3</f>
        <v>24</v>
      </c>
      <c r="E77" s="32">
        <f>D77*5</f>
        <v>120</v>
      </c>
      <c r="F77" s="8" t="s">
        <v>121</v>
      </c>
    </row>
    <row r="78" spans="1:9">
      <c r="A78" s="24" t="s">
        <v>52</v>
      </c>
      <c r="B78" s="25" t="s">
        <v>53</v>
      </c>
      <c r="C78" s="26" t="s">
        <v>42</v>
      </c>
      <c r="D78" s="1">
        <f>(D74+D75)*0.021</f>
        <v>2.6775E-2</v>
      </c>
      <c r="E78" s="32">
        <f>D78*5</f>
        <v>0.13387499999999999</v>
      </c>
    </row>
    <row r="79" spans="1:9">
      <c r="A79" s="31" t="s">
        <v>54</v>
      </c>
      <c r="B79" s="28" t="s">
        <v>55</v>
      </c>
      <c r="C79" s="29" t="s">
        <v>12</v>
      </c>
      <c r="D79" s="1">
        <f>D69*0.1</f>
        <v>1.1970000000000001</v>
      </c>
      <c r="E79" s="30">
        <f>D79*5</f>
        <v>5.9850000000000003</v>
      </c>
    </row>
    <row r="80" spans="1:9" ht="31.5">
      <c r="A80" s="31" t="s">
        <v>56</v>
      </c>
      <c r="B80" s="28" t="s">
        <v>57</v>
      </c>
      <c r="C80" s="29" t="s">
        <v>12</v>
      </c>
      <c r="D80" s="1">
        <f>D79*1.1</f>
        <v>1.3167000000000002</v>
      </c>
      <c r="E80" s="30">
        <f>D80*5</f>
        <v>6.5835000000000008</v>
      </c>
    </row>
    <row r="81" spans="1:7">
      <c r="A81" s="24" t="s">
        <v>58</v>
      </c>
      <c r="B81" s="25" t="s">
        <v>59</v>
      </c>
      <c r="C81" s="26" t="s">
        <v>16</v>
      </c>
      <c r="D81" s="1">
        <f>33.1</f>
        <v>33.1</v>
      </c>
      <c r="E81" s="32">
        <f>D81*5</f>
        <v>165.5</v>
      </c>
      <c r="G81" s="23" t="s">
        <v>60</v>
      </c>
    </row>
    <row r="82" spans="1:7">
      <c r="A82" s="24" t="s">
        <v>61</v>
      </c>
      <c r="B82" s="25" t="s">
        <v>62</v>
      </c>
      <c r="C82" s="26" t="s">
        <v>63</v>
      </c>
      <c r="D82" s="1">
        <f>D81*0.35</f>
        <v>11.584999999999999</v>
      </c>
      <c r="E82" s="32">
        <f>D82*5</f>
        <v>57.924999999999997</v>
      </c>
    </row>
    <row r="83" spans="1:7">
      <c r="A83" s="31" t="s">
        <v>64</v>
      </c>
      <c r="B83" s="28" t="s">
        <v>65</v>
      </c>
      <c r="C83" s="29" t="s">
        <v>16</v>
      </c>
      <c r="D83" s="1">
        <f>D81</f>
        <v>33.1</v>
      </c>
      <c r="E83" s="30">
        <f>D83*5</f>
        <v>165.5</v>
      </c>
    </row>
    <row r="84" spans="1:7">
      <c r="A84" s="31" t="s">
        <v>66</v>
      </c>
      <c r="B84" s="28" t="s">
        <v>67</v>
      </c>
      <c r="C84" s="29" t="s">
        <v>16</v>
      </c>
      <c r="D84" s="2">
        <f>D83*1.15</f>
        <v>38.064999999999998</v>
      </c>
      <c r="E84" s="30">
        <f>D84*5</f>
        <v>190.32499999999999</v>
      </c>
    </row>
    <row r="85" spans="1:7">
      <c r="A85" s="31" t="s">
        <v>68</v>
      </c>
      <c r="B85" s="28" t="s">
        <v>69</v>
      </c>
      <c r="C85" s="33" t="s">
        <v>20</v>
      </c>
      <c r="D85" s="27">
        <f>D84/100*15.02</f>
        <v>5.7173629999999998</v>
      </c>
      <c r="E85" s="30">
        <f>D85*5</f>
        <v>28.586814999999998</v>
      </c>
    </row>
    <row r="86" spans="1:7">
      <c r="A86" s="24" t="s">
        <v>70</v>
      </c>
      <c r="B86" s="25" t="s">
        <v>71</v>
      </c>
      <c r="C86" s="26" t="s">
        <v>39</v>
      </c>
      <c r="D86" s="1">
        <f>37.13</f>
        <v>37.130000000000003</v>
      </c>
      <c r="E86" s="32">
        <f>D86*5</f>
        <v>185.65</v>
      </c>
      <c r="G86" s="8" t="s">
        <v>120</v>
      </c>
    </row>
    <row r="87" spans="1:7">
      <c r="A87" s="24" t="s">
        <v>72</v>
      </c>
      <c r="B87" s="25" t="s">
        <v>73</v>
      </c>
      <c r="C87" s="26" t="s">
        <v>48</v>
      </c>
      <c r="D87" s="1">
        <f>D86*2</f>
        <v>74.260000000000005</v>
      </c>
      <c r="E87" s="32">
        <f>D87*5</f>
        <v>371.3</v>
      </c>
    </row>
    <row r="88" spans="1:7">
      <c r="A88" s="24" t="s">
        <v>74</v>
      </c>
      <c r="B88" s="25" t="s">
        <v>75</v>
      </c>
      <c r="C88" s="26" t="s">
        <v>76</v>
      </c>
      <c r="D88" s="1">
        <f>D86</f>
        <v>37.130000000000003</v>
      </c>
      <c r="E88" s="32">
        <f>D88*5</f>
        <v>185.65</v>
      </c>
    </row>
    <row r="89" spans="1:7">
      <c r="A89" s="24" t="s">
        <v>77</v>
      </c>
      <c r="B89" s="25" t="s">
        <v>78</v>
      </c>
      <c r="C89" s="26" t="s">
        <v>12</v>
      </c>
      <c r="D89" s="1">
        <f>(3.14*8.413*8.413-3.14*6.913*6.913)*0.45</f>
        <v>32.483457000000001</v>
      </c>
      <c r="E89" s="32">
        <f>D89*5</f>
        <v>162.41728499999999</v>
      </c>
    </row>
    <row r="90" spans="1:7">
      <c r="A90" s="24" t="s">
        <v>79</v>
      </c>
      <c r="B90" s="25" t="s">
        <v>80</v>
      </c>
      <c r="C90" s="26" t="s">
        <v>12</v>
      </c>
      <c r="D90" s="1">
        <f>D89</f>
        <v>32.483457000000001</v>
      </c>
      <c r="E90" s="32">
        <f>D90*5</f>
        <v>162.41728499999999</v>
      </c>
    </row>
    <row r="91" spans="1:7" ht="47.25">
      <c r="A91" s="24" t="s">
        <v>81</v>
      </c>
      <c r="B91" s="25" t="s">
        <v>82</v>
      </c>
      <c r="C91" s="26" t="s">
        <v>16</v>
      </c>
      <c r="D91" s="1">
        <f>136.51*1.05</f>
        <v>143.3355</v>
      </c>
      <c r="E91" s="32">
        <f>D91*5</f>
        <v>716.67750000000001</v>
      </c>
      <c r="G91" s="8" t="s">
        <v>83</v>
      </c>
    </row>
    <row r="92" spans="1:7">
      <c r="A92" s="24" t="s">
        <v>84</v>
      </c>
      <c r="B92" s="25" t="s">
        <v>85</v>
      </c>
      <c r="C92" s="26" t="s">
        <v>16</v>
      </c>
      <c r="D92" s="1">
        <f>D91/5</f>
        <v>28.667099999999998</v>
      </c>
      <c r="E92" s="32">
        <f>D92*5</f>
        <v>143.3355</v>
      </c>
    </row>
    <row r="93" spans="1:7">
      <c r="A93" s="24" t="s">
        <v>86</v>
      </c>
      <c r="B93" s="25" t="s">
        <v>17</v>
      </c>
      <c r="C93" s="26" t="s">
        <v>16</v>
      </c>
      <c r="D93" s="1">
        <f>D92</f>
        <v>28.667099999999998</v>
      </c>
      <c r="E93" s="32">
        <f>D93*5</f>
        <v>143.3355</v>
      </c>
    </row>
    <row r="94" spans="1:7">
      <c r="A94" s="24" t="s">
        <v>87</v>
      </c>
      <c r="B94" s="25" t="s">
        <v>88</v>
      </c>
      <c r="C94" s="26" t="s">
        <v>20</v>
      </c>
      <c r="D94" s="1">
        <f>D93*1.5</f>
        <v>43.000649999999993</v>
      </c>
      <c r="E94" s="32">
        <f>D94*5</f>
        <v>215.00324999999998</v>
      </c>
    </row>
    <row r="95" spans="1:7">
      <c r="A95" s="24" t="s">
        <v>89</v>
      </c>
      <c r="B95" s="25" t="s">
        <v>90</v>
      </c>
      <c r="C95" s="26" t="s">
        <v>16</v>
      </c>
      <c r="D95" s="1">
        <f>D91</f>
        <v>143.3355</v>
      </c>
      <c r="E95" s="32">
        <f>D95*5</f>
        <v>716.67750000000001</v>
      </c>
    </row>
    <row r="96" spans="1:7">
      <c r="A96" s="24" t="s">
        <v>91</v>
      </c>
      <c r="B96" s="25" t="s">
        <v>92</v>
      </c>
      <c r="C96" s="26" t="s">
        <v>20</v>
      </c>
      <c r="D96" s="1">
        <f>D95*17</f>
        <v>2436.7035000000001</v>
      </c>
      <c r="E96" s="32">
        <f>D96*5</f>
        <v>12183.5175</v>
      </c>
    </row>
    <row r="97" spans="1:7" ht="31.5">
      <c r="A97" s="24" t="s">
        <v>93</v>
      </c>
      <c r="B97" s="25" t="s">
        <v>94</v>
      </c>
      <c r="C97" s="26" t="s">
        <v>16</v>
      </c>
      <c r="D97" s="1">
        <f>D95</f>
        <v>143.3355</v>
      </c>
      <c r="E97" s="32">
        <f>D97*5</f>
        <v>716.67750000000001</v>
      </c>
    </row>
    <row r="98" spans="1:7" ht="47.25">
      <c r="A98" s="24" t="s">
        <v>95</v>
      </c>
      <c r="B98" s="25" t="s">
        <v>96</v>
      </c>
      <c r="C98" s="26" t="s">
        <v>16</v>
      </c>
      <c r="D98" s="1">
        <f>D97</f>
        <v>143.3355</v>
      </c>
      <c r="E98" s="32">
        <f>D98*5</f>
        <v>716.67750000000001</v>
      </c>
    </row>
    <row r="99" spans="1:7">
      <c r="A99" s="24" t="s">
        <v>97</v>
      </c>
      <c r="B99" s="25" t="s">
        <v>98</v>
      </c>
      <c r="C99" s="26" t="s">
        <v>20</v>
      </c>
      <c r="D99" s="1">
        <f>D98*3.2</f>
        <v>458.67360000000002</v>
      </c>
      <c r="E99" s="32">
        <f>D99*5</f>
        <v>2293.3679999999999</v>
      </c>
      <c r="F99" s="8" t="s">
        <v>99</v>
      </c>
    </row>
    <row r="100" spans="1:7">
      <c r="A100" s="24" t="s">
        <v>100</v>
      </c>
      <c r="B100" s="25" t="s">
        <v>101</v>
      </c>
      <c r="C100" s="26" t="s">
        <v>39</v>
      </c>
      <c r="D100" s="1">
        <f>37.13*1.05</f>
        <v>38.986500000000007</v>
      </c>
      <c r="E100" s="32">
        <f>D100*5</f>
        <v>194.93250000000003</v>
      </c>
      <c r="G100" s="8" t="s">
        <v>83</v>
      </c>
    </row>
    <row r="101" spans="1:7">
      <c r="A101" s="24" t="s">
        <v>102</v>
      </c>
      <c r="B101" s="25" t="s">
        <v>30</v>
      </c>
      <c r="C101" s="26" t="s">
        <v>20</v>
      </c>
      <c r="D101" s="1">
        <f>0.0789*1.05</f>
        <v>8.2845000000000002E-2</v>
      </c>
      <c r="E101" s="32">
        <f>D101*5</f>
        <v>0.41422500000000001</v>
      </c>
      <c r="G101" s="8" t="s">
        <v>83</v>
      </c>
    </row>
    <row r="102" spans="1:7" ht="47.25">
      <c r="A102" s="24" t="s">
        <v>103</v>
      </c>
      <c r="B102" s="28" t="s">
        <v>104</v>
      </c>
      <c r="C102" s="26" t="s">
        <v>16</v>
      </c>
      <c r="D102" s="1">
        <f>68*1.1</f>
        <v>74.800000000000011</v>
      </c>
      <c r="E102" s="32">
        <f>D102*5</f>
        <v>374.00000000000006</v>
      </c>
      <c r="G102" s="8" t="s">
        <v>83</v>
      </c>
    </row>
    <row r="103" spans="1:7">
      <c r="A103" s="24" t="s">
        <v>106</v>
      </c>
      <c r="B103" s="25" t="s">
        <v>122</v>
      </c>
      <c r="C103" s="26" t="s">
        <v>16</v>
      </c>
      <c r="D103" s="1">
        <f>68*1.1</f>
        <v>74.800000000000011</v>
      </c>
      <c r="E103" s="32">
        <f>D103*5</f>
        <v>374.00000000000006</v>
      </c>
    </row>
    <row r="104" spans="1:7">
      <c r="A104" s="24" t="s">
        <v>108</v>
      </c>
      <c r="B104" s="25" t="s">
        <v>30</v>
      </c>
      <c r="C104" s="29" t="s">
        <v>12</v>
      </c>
      <c r="D104" s="1">
        <f>2.72*1.1</f>
        <v>2.9920000000000004</v>
      </c>
      <c r="E104" s="30">
        <f>D104*5</f>
        <v>14.960000000000003</v>
      </c>
    </row>
    <row r="105" spans="1:7" ht="47.25">
      <c r="A105" s="24" t="s">
        <v>109</v>
      </c>
      <c r="B105" s="25" t="s">
        <v>96</v>
      </c>
      <c r="C105" s="26" t="s">
        <v>16</v>
      </c>
      <c r="D105" s="1">
        <f>D103</f>
        <v>74.800000000000011</v>
      </c>
      <c r="E105" s="32">
        <f>D105*5</f>
        <v>374.00000000000006</v>
      </c>
    </row>
    <row r="106" spans="1:7">
      <c r="A106" s="24" t="s">
        <v>110</v>
      </c>
      <c r="B106" s="25" t="s">
        <v>98</v>
      </c>
      <c r="C106" s="26" t="s">
        <v>20</v>
      </c>
      <c r="D106" s="1">
        <f>D105*3.2</f>
        <v>239.36000000000004</v>
      </c>
      <c r="E106" s="32">
        <f>D106*5</f>
        <v>1196.8000000000002</v>
      </c>
      <c r="F106" s="8" t="s">
        <v>99</v>
      </c>
    </row>
    <row r="107" spans="1:7">
      <c r="A107" s="24" t="s">
        <v>111</v>
      </c>
      <c r="B107" s="25" t="s">
        <v>112</v>
      </c>
      <c r="C107" s="26" t="s">
        <v>12</v>
      </c>
      <c r="D107" s="49">
        <f>D89</f>
        <v>32.483457000000001</v>
      </c>
      <c r="E107" s="32">
        <f>D107*5</f>
        <v>162.41728499999999</v>
      </c>
    </row>
    <row r="108" spans="1:7">
      <c r="A108" s="43" t="s">
        <v>113</v>
      </c>
      <c r="B108" s="34" t="s">
        <v>114</v>
      </c>
      <c r="C108" s="40" t="s">
        <v>12</v>
      </c>
      <c r="D108" s="49">
        <f>D107*1.1</f>
        <v>35.731802700000003</v>
      </c>
      <c r="E108" s="35">
        <f>D108*5</f>
        <v>178.65901350000001</v>
      </c>
    </row>
    <row r="109" spans="1:7" ht="31.5">
      <c r="A109" s="44" t="s">
        <v>115</v>
      </c>
      <c r="B109" s="45" t="s">
        <v>116</v>
      </c>
      <c r="C109" s="42" t="s">
        <v>12</v>
      </c>
      <c r="D109" s="41">
        <f>5.83</f>
        <v>5.83</v>
      </c>
      <c r="E109" s="3">
        <f>D109*5</f>
        <v>29.15</v>
      </c>
    </row>
    <row r="110" spans="1:7">
      <c r="D110" s="10"/>
      <c r="E110" s="22"/>
    </row>
    <row r="111" spans="1:7">
      <c r="D111" s="10"/>
      <c r="E111" s="22"/>
    </row>
    <row r="112" spans="1:7">
      <c r="D112" s="10"/>
      <c r="E112" s="22"/>
    </row>
    <row r="113" spans="4:5">
      <c r="D113" s="10"/>
      <c r="E113" s="22"/>
    </row>
    <row r="114" spans="4:5">
      <c r="D114" s="10"/>
      <c r="E114" s="22"/>
    </row>
    <row r="115" spans="4:5">
      <c r="D115" s="10"/>
      <c r="E115" s="22"/>
    </row>
    <row r="116" spans="4:5">
      <c r="D116" s="10"/>
      <c r="E116" s="22"/>
    </row>
    <row r="117" spans="4:5">
      <c r="D117" s="10"/>
      <c r="E117" s="22"/>
    </row>
    <row r="118" spans="4:5">
      <c r="D118" s="10"/>
      <c r="E118" s="22"/>
    </row>
    <row r="119" spans="4:5">
      <c r="D119" s="10"/>
      <c r="E119" s="22"/>
    </row>
    <row r="120" spans="4:5">
      <c r="D120" s="10"/>
      <c r="E120" s="22"/>
    </row>
    <row r="121" spans="4:5">
      <c r="D121" s="10"/>
      <c r="E121" s="22"/>
    </row>
    <row r="122" spans="4:5">
      <c r="D122" s="10"/>
      <c r="E122" s="22"/>
    </row>
    <row r="123" spans="4:5">
      <c r="D123" s="10"/>
      <c r="E123" s="22"/>
    </row>
    <row r="124" spans="4:5">
      <c r="D124" s="10"/>
      <c r="E124" s="22"/>
    </row>
    <row r="125" spans="4:5">
      <c r="D125" s="10"/>
      <c r="E125" s="22"/>
    </row>
    <row r="126" spans="4:5">
      <c r="D126" s="10"/>
      <c r="E126" s="22"/>
    </row>
    <row r="127" spans="4:5">
      <c r="D127" s="10"/>
      <c r="E127" s="22"/>
    </row>
    <row r="128" spans="4:5">
      <c r="D128" s="10"/>
      <c r="E128" s="22"/>
    </row>
    <row r="129" spans="4:5">
      <c r="D129" s="10"/>
      <c r="E129" s="22"/>
    </row>
    <row r="130" spans="4:5">
      <c r="D130" s="10"/>
      <c r="E130" s="22"/>
    </row>
    <row r="131" spans="4:5">
      <c r="D131" s="10"/>
      <c r="E131" s="22"/>
    </row>
    <row r="132" spans="4:5">
      <c r="D132" s="10"/>
      <c r="E132" s="22"/>
    </row>
    <row r="133" spans="4:5">
      <c r="D133" s="10"/>
      <c r="E133" s="22"/>
    </row>
    <row r="134" spans="4:5">
      <c r="D134" s="10"/>
      <c r="E134" s="22"/>
    </row>
    <row r="135" spans="4:5">
      <c r="D135" s="10"/>
      <c r="E135" s="22"/>
    </row>
    <row r="136" spans="4:5">
      <c r="D136" s="10"/>
      <c r="E136" s="22"/>
    </row>
    <row r="137" spans="4:5">
      <c r="D137" s="10"/>
      <c r="E137" s="22"/>
    </row>
    <row r="138" spans="4:5">
      <c r="D138" s="10"/>
      <c r="E138" s="22"/>
    </row>
  </sheetData>
  <mergeCells count="23">
    <mergeCell ref="A3:E3"/>
    <mergeCell ref="A2:D2"/>
    <mergeCell ref="A59:E59"/>
    <mergeCell ref="A8:E8"/>
    <mergeCell ref="E13:E14"/>
    <mergeCell ref="A9:A10"/>
    <mergeCell ref="B9:B10"/>
    <mergeCell ref="C9:C10"/>
    <mergeCell ref="A13:A14"/>
    <mergeCell ref="B13:B14"/>
    <mergeCell ref="C13:C14"/>
    <mergeCell ref="D13:D14"/>
    <mergeCell ref="F69:I69"/>
    <mergeCell ref="F71:I71"/>
    <mergeCell ref="F18:I18"/>
    <mergeCell ref="F20:I20"/>
    <mergeCell ref="A64:A65"/>
    <mergeCell ref="B64:B65"/>
    <mergeCell ref="C64:C65"/>
    <mergeCell ref="D64:D65"/>
    <mergeCell ref="E64:E65"/>
    <mergeCell ref="A60:A61"/>
    <mergeCell ref="B60:B6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Черных Александр Иванович</dc:creator>
  <cp:keywords/>
  <dc:description/>
  <cp:lastModifiedBy>Долгих Игорь Владимирович</cp:lastModifiedBy>
  <cp:revision/>
  <dcterms:created xsi:type="dcterms:W3CDTF">2020-10-16T13:13:54Z</dcterms:created>
  <dcterms:modified xsi:type="dcterms:W3CDTF">2021-03-12T07:03:18Z</dcterms:modified>
  <cp:category/>
  <cp:contentStatus/>
</cp:coreProperties>
</file>